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PN_Invoice\2022\"/>
    </mc:Choice>
  </mc:AlternateContent>
  <bookViews>
    <workbookView xWindow="-120" yWindow="-120" windowWidth="21840" windowHeight="13020" firstSheet="62" activeTab="62"/>
  </bookViews>
  <sheets>
    <sheet name="134_Telkom Satelit_Bogor" sheetId="3" r:id="rId1"/>
    <sheet name="135_SITC_pabeanan_Cina" sheetId="4" r:id="rId2"/>
    <sheet name="136_Sicepat_Batam_ 21-31 Jan 21" sheetId="5" r:id="rId3"/>
    <sheet name="137_Galaksi Mandiri_Makassar" sheetId="6" r:id="rId4"/>
    <sheet name="138_Link pasifik_USA" sheetId="7" r:id="rId5"/>
    <sheet name="139_IPA_IGM_Surabaya" sheetId="9" r:id="rId6"/>
    <sheet name="140_Telkom Satelit_Depok" sheetId="8" r:id="rId7"/>
    <sheet name="141_Marugame_solo" sheetId="10" r:id="rId8"/>
    <sheet name="142_Marugame_Bandung" sheetId="11" r:id="rId9"/>
    <sheet name="143_Marugame_Jakarta" sheetId="12" r:id="rId10"/>
    <sheet name="144_Marugame_Jakarta " sheetId="13" r:id="rId11"/>
    <sheet name="145_Marugame_Semarang" sheetId="14" r:id="rId12"/>
    <sheet name="147_Marugame Jogja" sheetId="16" r:id="rId13"/>
    <sheet name="148_Marugame Bandung" sheetId="17" r:id="rId14"/>
    <sheet name="149_Marugame_Bogor" sheetId="15" r:id="rId15"/>
    <sheet name="150_Sicepat_TERNATE_Jan 22" sheetId="19" r:id="rId16"/>
    <sheet name="151_Sicepat_Timika_Januari 2022" sheetId="20" r:id="rId17"/>
    <sheet name="152_Sicepat_Tj Pinang_Jan 22" sheetId="21" r:id="rId18"/>
    <sheet name="153_Sicepat_Jayapura Jan 22" sheetId="22" r:id="rId19"/>
    <sheet name="154_Sicepat_Palu_Des_2021" sheetId="23" r:id="rId20"/>
    <sheet name="155_Sicepat_Manokwari_Jan 22" sheetId="24" r:id="rId21"/>
    <sheet name="156_Sicepat_Ambon_Jan 22" sheetId="25" r:id="rId22"/>
    <sheet name="158_W6_DEPOK" sheetId="28" r:id="rId23"/>
    <sheet name="157_Sicepat_Gorontalo Jan 22" sheetId="26" r:id="rId24"/>
    <sheet name="159_W6_TANGERANG" sheetId="29" r:id="rId25"/>
    <sheet name="160_W6_TANGERANG" sheetId="30" r:id="rId26"/>
    <sheet name="161_W6_TANGERANG" sheetId="31" r:id="rId27"/>
    <sheet name="162_W6_TANGERANG" sheetId="32" r:id="rId28"/>
    <sheet name="163_W6_TANGERANG" sheetId="33" r:id="rId29"/>
    <sheet name="164_W6_PULOGADUNG" sheetId="34" r:id="rId30"/>
    <sheet name="165_W6_PENJARINGAN" sheetId="35" r:id="rId31"/>
    <sheet name="166_W6_Pakuwon Surabaya" sheetId="36" r:id="rId32"/>
    <sheet name="167_W6_Tangerang" sheetId="37" r:id="rId33"/>
    <sheet name="168_W6_Tangerang" sheetId="38" r:id="rId34"/>
    <sheet name="169_W6_ Cakung" sheetId="39" r:id="rId35"/>
    <sheet name="170_W6_Citeureup" sheetId="40" r:id="rId36"/>
    <sheet name="171_W6_Tangerang" sheetId="41" r:id="rId37"/>
    <sheet name="173_W6_Tangerang" sheetId="43" r:id="rId38"/>
    <sheet name="172_W6_Ancol,Marunda, Koja" sheetId="42" r:id="rId39"/>
    <sheet name="174_W6_Tangerang " sheetId="44" r:id="rId40"/>
    <sheet name="175_W6_Tangerang " sheetId="45" r:id="rId41"/>
    <sheet name="176_W6_Sukabumi" sheetId="46" r:id="rId42"/>
    <sheet name="177_W6_Tangerang" sheetId="47" r:id="rId43"/>
    <sheet name="178_W6_Meruya" sheetId="48" r:id="rId44"/>
    <sheet name="179_W6_Kosambi" sheetId="49" r:id="rId45"/>
    <sheet name="180_W6_Tangerang" sheetId="50" r:id="rId46"/>
    <sheet name="181_Sicepat_Merauke_Jan 22" sheetId="51" r:id="rId47"/>
    <sheet name="182_Sicepat_Tarakan_Jan 22" sheetId="52" r:id="rId48"/>
    <sheet name="183_Sicepat_TJ. Pandan_Jan 22" sheetId="53" r:id="rId49"/>
    <sheet name="184_Winson_Probolinggo" sheetId="54" r:id="rId50"/>
    <sheet name="185_Delta_Jawa tengah" sheetId="55" r:id="rId51"/>
    <sheet name="186_Freyssinet_Kisaran" sheetId="56" r:id="rId52"/>
    <sheet name="187_Sicepat_Batam_Feb 22" sheetId="57" r:id="rId53"/>
    <sheet name="188_Truelogs_Jambi" sheetId="58" r:id="rId54"/>
    <sheet name="189_Sicepat_Manokwari Feb 22" sheetId="59" r:id="rId55"/>
    <sheet name="190_Sicepat_Tj Pandan_Feb 22" sheetId="60" r:id="rId56"/>
    <sheet name="191_Sicepat_TJ Pinang_Feb 22" sheetId="61" r:id="rId57"/>
    <sheet name="192_Putra Log_Lombok" sheetId="27" r:id="rId58"/>
    <sheet name="193_Pratama Trans_Riau" sheetId="62" r:id="rId59"/>
    <sheet name="194_Sicepat_Ternate Feb 22" sheetId="63" r:id="rId60"/>
    <sheet name="195_Sicepat_TIMIKA Feb 22" sheetId="64" r:id="rId61"/>
    <sheet name="196_Sicepat_MAMUJU Feb 22" sheetId="65" r:id="rId62"/>
    <sheet name="197_Multitrans_Palembang" sheetId="66" r:id="rId63"/>
    <sheet name="198_Marugame Jogja" sheetId="67" r:id="rId64"/>
    <sheet name="199_Marugame_Smrng&amp;Cirebon" sheetId="68" r:id="rId65"/>
    <sheet name="200_Marugame_solo" sheetId="69" r:id="rId66"/>
    <sheet name="201_Marugame_Bandung" sheetId="70" r:id="rId67"/>
    <sheet name="202_Sicepat_Saumalaki" sheetId="71" r:id="rId68"/>
    <sheet name="203_Sicepat_Saumalaki" sheetId="72" r:id="rId69"/>
    <sheet name="204_Sicepat_Ambon_Feb 22" sheetId="73" r:id="rId70"/>
    <sheet name="205_Sicepat_Gorontalo Feb 22" sheetId="74" r:id="rId71"/>
    <sheet name="206_Sicepat_Merauke Des 2021" sheetId="75" r:id="rId72"/>
    <sheet name="207_Sicepat_Jayapura_Feb 22" sheetId="76" r:id="rId73"/>
    <sheet name="208_Sicepat_Tual_Des" sheetId="77" r:id="rId74"/>
    <sheet name="209_Truelogs_Jambi Pel" sheetId="78" r:id="rId75"/>
    <sheet name="Sheet1" sheetId="1" r:id="rId76"/>
  </sheets>
  <externalReferences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idxRatusan" localSheetId="0">{"";"seratus";"dua ratus";"tiga ratus";"empat ratus";"lima ratus";"enam ratus";"tujuh ratus";"delapan ratus";"sembilan ratus"}</definedName>
    <definedName name="idxRatusan" localSheetId="1">{"";"seratus";"dua ratus";"tiga ratus";"empat ratus";"lima ratus";"enam ratus";"tujuh ratus";"delapan ratus";"sembilan ratus"}</definedName>
    <definedName name="idxRatusan" localSheetId="3">{"";"seratus";"dua ratus";"tiga ratus";"empat ratus";"lima ratus";"enam ratus";"tujuh ratus";"delapan ratus";"sembilan ratus"}</definedName>
    <definedName name="idxRatusan" localSheetId="4">{"";"seratus";"dua ratus";"tiga ratus";"empat ratus";"lima ratus";"enam ratus";"tujuh ratus";"delapan ratus";"sembilan ratus"}</definedName>
    <definedName name="idxRatusan" localSheetId="6">{"";"seratus";"dua ratus";"tiga ratus";"empat ratus";"lima ratus";"enam ratus";"tujuh ratus";"delapan ratus";"sembilan ratus"}</definedName>
    <definedName name="idxRatusan" localSheetId="7">{"";"seratus";"dua ratus";"tiga ratus";"empat ratus";"lima ratus";"enam ratus";"tujuh ratus";"delapan ratus";"sembilan ratus"}</definedName>
    <definedName name="idxRatusan" localSheetId="8">{"";"seratus";"dua ratus";"tiga ratus";"empat ratus";"lima ratus";"enam ratus";"tujuh ratus";"delapan ratus";"sembilan ratus"}</definedName>
    <definedName name="idxRatusan" localSheetId="9">{"";"seratus";"dua ratus";"tiga ratus";"empat ratus";"lima ratus";"enam ratus";"tujuh ratus";"delapan ratus";"sembilan ratus"}</definedName>
    <definedName name="idxRatusan" localSheetId="10">{"";"seratus";"dua ratus";"tiga ratus";"empat ratus";"lima ratus";"enam ratus";"tujuh ratus";"delapan ratus";"sembilan ratus"}</definedName>
    <definedName name="idxRatusan" localSheetId="11">{"";"seratus";"dua ratus";"tiga ratus";"empat ratus";"lima ratus";"enam ratus";"tujuh ratus";"delapan ratus";"sembilan ratus"}</definedName>
    <definedName name="idxRatusan" localSheetId="12">{"";"seratus";"dua ratus";"tiga ratus";"empat ratus";"lima ratus";"enam ratus";"tujuh ratus";"delapan ratus";"sembilan ratus"}</definedName>
    <definedName name="idxRatusan" localSheetId="13">{"";"seratus";"dua ratus";"tiga ratus";"empat ratus";"lima ratus";"enam ratus";"tujuh ratus";"delapan ratus";"sembilan ratus"}</definedName>
    <definedName name="idxRatusan" localSheetId="14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24">{"";"seratus";"dua ratus";"tiga ratus";"empat ratus";"lima ratus";"enam ratus";"tujuh ratus";"delapan ratus";"sembilan ratus"}</definedName>
    <definedName name="idxRatusan" localSheetId="25">{"";"seratus";"dua ratus";"tiga ratus";"empat ratus";"lima ratus";"enam ratus";"tujuh ratus";"delapan ratus";"sembilan ratus"}</definedName>
    <definedName name="idxRatusan" localSheetId="26">{"";"seratus";"dua ratus";"tiga ratus";"empat ratus";"lima ratus";"enam ratus";"tujuh ratus";"delapan ratus";"sembilan ratus"}</definedName>
    <definedName name="idxRatusan" localSheetId="27">{"";"seratus";"dua ratus";"tiga ratus";"empat ratus";"lima ratus";"enam ratus";"tujuh ratus";"delapan ratus";"sembilan ratus"}</definedName>
    <definedName name="idxRatusan" localSheetId="28">{"";"seratus";"dua ratus";"tiga ratus";"empat ratus";"lima ratus";"enam ratus";"tujuh ratus";"delapan ratus";"sembilan ratus"}</definedName>
    <definedName name="idxRatusan" localSheetId="29">{"";"seratus";"dua ratus";"tiga ratus";"empat ratus";"lima ratus";"enam ratus";"tujuh ratus";"delapan ratus";"sembilan ratus"}</definedName>
    <definedName name="idxRatusan" localSheetId="30">{"";"seratus";"dua ratus";"tiga ratus";"empat ratus";"lima ratus";"enam ratus";"tujuh ratus";"delapan ratus";"sembilan ratus"}</definedName>
    <definedName name="idxRatusan" localSheetId="31">{"";"seratus";"dua ratus";"tiga ratus";"empat ratus";"lima ratus";"enam ratus";"tujuh ratus";"delapan ratus";"sembilan ratus"}</definedName>
    <definedName name="idxRatusan" localSheetId="32">{"";"seratus";"dua ratus";"tiga ratus";"empat ratus";"lima ratus";"enam ratus";"tujuh ratus";"delapan ratus";"sembilan ratus"}</definedName>
    <definedName name="idxRatusan" localSheetId="33">{"";"seratus";"dua ratus";"tiga ratus";"empat ratus";"lima ratus";"enam ratus";"tujuh ratus";"delapan ratus";"sembilan ratus"}</definedName>
    <definedName name="idxRatusan" localSheetId="34">{"";"seratus";"dua ratus";"tiga ratus";"empat ratus";"lima ratus";"enam ratus";"tujuh ratus";"delapan ratus";"sembilan ratus"}</definedName>
    <definedName name="idxRatusan" localSheetId="35">{"";"seratus";"dua ratus";"tiga ratus";"empat ratus";"lima ratus";"enam ratus";"tujuh ratus";"delapan ratus";"sembilan ratus"}</definedName>
    <definedName name="idxRatusan" localSheetId="36">{"";"seratus";"dua ratus";"tiga ratus";"empat ratus";"lima ratus";"enam ratus";"tujuh ratus";"delapan ratus";"sembilan ratus"}</definedName>
    <definedName name="idxRatusan" localSheetId="38">{"";"seratus";"dua ratus";"tiga ratus";"empat ratus";"lima ratus";"enam ratus";"tujuh ratus";"delapan ratus";"sembilan ratus"}</definedName>
    <definedName name="idxRatusan" localSheetId="37">{"";"seratus";"dua ratus";"tiga ratus";"empat ratus";"lima ratus";"enam ratus";"tujuh ratus";"delapan ratus";"sembilan ratus"}</definedName>
    <definedName name="idxRatusan" localSheetId="39">{"";"seratus";"dua ratus";"tiga ratus";"empat ratus";"lima ratus";"enam ratus";"tujuh ratus";"delapan ratus";"sembilan ratus"}</definedName>
    <definedName name="idxRatusan" localSheetId="40">{"";"seratus";"dua ratus";"tiga ratus";"empat ratus";"lima ratus";"enam ratus";"tujuh ratus";"delapan ratus";"sembilan ratus"}</definedName>
    <definedName name="idxRatusan" localSheetId="41">{"";"seratus";"dua ratus";"tiga ratus";"empat ratus";"lima ratus";"enam ratus";"tujuh ratus";"delapan ratus";"sembilan ratus"}</definedName>
    <definedName name="idxRatusan" localSheetId="42">{"";"seratus";"dua ratus";"tiga ratus";"empat ratus";"lima ratus";"enam ratus";"tujuh ratus";"delapan ratus";"sembilan ratus"}</definedName>
    <definedName name="idxRatusan" localSheetId="43">{"";"seratus";"dua ratus";"tiga ratus";"empat ratus";"lima ratus";"enam ratus";"tujuh ratus";"delapan ratus";"sembilan ratus"}</definedName>
    <definedName name="idxRatusan" localSheetId="44">{"";"seratus";"dua ratus";"tiga ratus";"empat ratus";"lima ratus";"enam ratus";"tujuh ratus";"delapan ratus";"sembilan ratus"}</definedName>
    <definedName name="idxRatusan" localSheetId="45">{"";"seratus";"dua ratus";"tiga ratus";"empat ratus";"lima ratus";"enam ratus";"tujuh ratus";"delapan ratus";"sembilan ratus"}</definedName>
    <definedName name="idxRatusan" localSheetId="49">{"";"seratus";"dua ratus";"tiga ratus";"empat ratus";"lima ratus";"enam ratus";"tujuh ratus";"delapan ratus";"sembilan ratus"}</definedName>
    <definedName name="idxRatusan" localSheetId="50">{"";"seratus";"dua ratus";"tiga ratus";"empat ratus";"lima ratus";"enam ratus";"tujuh ratus";"delapan ratus";"sembilan ratus"}</definedName>
    <definedName name="idxRatusan" localSheetId="53">{"";"seratus";"dua ratus";"tiga ratus";"empat ratus";"lima ratus";"enam ratus";"tujuh ratus";"delapan ratus";"sembilan ratus"}</definedName>
    <definedName name="idxRatusan" localSheetId="57">{"";"seratus";"dua ratus";"tiga ratus";"empat ratus";"lima ratus";"enam ratus";"tujuh ratus";"delapan ratus";"sembilan ratus"}</definedName>
    <definedName name="idxRatusan" localSheetId="58">{"";"seratus";"dua ratus";"tiga ratus";"empat ratus";"lima ratus";"enam ratus";"tujuh ratus";"delapan ratus";"sembilan ratus"}</definedName>
    <definedName name="idxRatusan" localSheetId="62">{"";"seratus";"dua ratus";"tiga ratus";"empat ratus";"lima ratus";"enam ratus";"tujuh ratus";"delapan ratus";"sembilan ratus"}</definedName>
    <definedName name="idxRatusan" localSheetId="63">{"";"seratus";"dua ratus";"tiga ratus";"empat ratus";"lima ratus";"enam ratus";"tujuh ratus";"delapan ratus";"sembilan ratus"}</definedName>
    <definedName name="idxRatusan" localSheetId="64">{"";"seratus";"dua ratus";"tiga ratus";"empat ratus";"lima ratus";"enam ratus";"tujuh ratus";"delapan ratus";"sembilan ratus"}</definedName>
    <definedName name="idxRatusan" localSheetId="65">{"";"seratus";"dua ratus";"tiga ratus";"empat ratus";"lima ratus";"enam ratus";"tujuh ratus";"delapan ratus";"sembilan ratus"}</definedName>
    <definedName name="idxRatusan" localSheetId="66">{"";"seratus";"dua ratus";"tiga ratus";"empat ratus";"lima ratus";"enam ratus";"tujuh ratus";"delapan ratus";"sembilan ratus"}</definedName>
    <definedName name="idxRatusan" localSheetId="74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"&amp;INDEX('134_Telkom Satelit_Bogor'!idxRatusan,--LEFT(TEXT(RIGHT(nilai,9),REPT("0",9)),1)+1)&amp;" "&amp;IF((--MID(TEXT(RIGHT(nilai,9),REPT("0",9)),2,2)+1)&lt;=20,IF(--LEFT(TEXT(RIGHT(nilai,9),REPT("0",9)),3)=1," satu juta",INDEX('134_Telkom Satelit_Bogor'!idxSatuSampaiDuaPuluh,--LEFT(TEXT(RIGHT(nilai,8),REPT("0",8)),2)+1)),INDEX('134_Telkom Satelit_Bogor'!idxSatuSampaiDuaPuluh,--LEFT(RIGHT(nilai,8),1)+1)&amp;" puluh "&amp;INDEX('134_Telkom Satelit_Bogor'!idxSatuSampaiDuaPuluh,--LEFT(RIGHT(nilai,7),1)+1))&amp;IF(OR(LEN(nilai)&lt;=6,--LEFT(TEXT(RIGHT(nilai,9),REPT("0",9)),3)={0;1}),""," juta")</definedName>
    <definedName name="juta" localSheetId="1">" "&amp;INDEX('135_SITC_pabeanan_Cina'!idxRatusan,--LEFT(TEXT(RIGHT(nilai,9),REPT("0",9)),1)+1)&amp;" "&amp;IF((--MID(TEXT(RIGHT(nilai,9),REPT("0",9)),2,2)+1)&lt;=20,IF(--LEFT(TEXT(RIGHT(nilai,9),REPT("0",9)),3)=1," satu juta",INDEX('135_SITC_pabeanan_Cina'!idxSatuSampaiDuaPuluh,--LEFT(TEXT(RIGHT(nilai,8),REPT("0",8)),2)+1)),INDEX('135_SITC_pabeanan_Cina'!idxSatuSampaiDuaPuluh,--LEFT(RIGHT(nilai,8),1)+1)&amp;" puluh "&amp;INDEX('135_SITC_pabeanan_Cina'!idxSatuSampaiDuaPuluh,--LEFT(RIGHT(nilai,7),1)+1))&amp;IF(OR(LEN(nilai)&lt;=6,--LEFT(TEXT(RIGHT(nilai,9),REPT("0",9)),3)={0;1}),""," juta")</definedName>
    <definedName name="juta" localSheetId="3">" "&amp;INDEX('137_Galaksi Mandiri_Makassar'!idxRatusan,--LEFT(TEXT(RIGHT(nilai,9),REPT("0",9)),1)+1)&amp;" "&amp;IF((--MID(TEXT(RIGHT(nilai,9),REPT("0",9)),2,2)+1)&lt;=20,IF(--LEFT(TEXT(RIGHT(nilai,9),REPT("0",9)),3)=1," satu juta",INDEX('137_Galaksi Mandiri_Makassar'!idxSatuSampaiDuaPuluh,--LEFT(TEXT(RIGHT(nilai,8),REPT("0",8)),2)+1)),INDEX('137_Galaksi Mandiri_Makassar'!idxSatuSampaiDuaPuluh,--LEFT(RIGHT(nilai,8),1)+1)&amp;" puluh "&amp;INDEX('137_Galaksi Mandiri_Makassar'!idxSatuSampaiDuaPuluh,--LEFT(RIGHT(nilai,7),1)+1))&amp;IF(OR(LEN(nilai)&lt;=6,--LEFT(TEXT(RIGHT(nilai,9),REPT("0",9)),3)={0;1}),""," juta")</definedName>
    <definedName name="juta" localSheetId="4">" "&amp;INDEX('138_Link pasifik_USA'!idxRatusan,--LEFT(TEXT(RIGHT(nilai,9),REPT("0",9)),1)+1)&amp;" "&amp;IF((--MID(TEXT(RIGHT(nilai,9),REPT("0",9)),2,2)+1)&lt;=20,IF(--LEFT(TEXT(RIGHT(nilai,9),REPT("0",9)),3)=1," satu juta",INDEX('138_Link pasifik_USA'!idxSatuSampaiDuaPuluh,--LEFT(TEXT(RIGHT(nilai,8),REPT("0",8)),2)+1)),INDEX('138_Link pasifik_USA'!idxSatuSampaiDuaPuluh,--LEFT(RIGHT(nilai,8),1)+1)&amp;" puluh "&amp;INDEX('138_Link pasifik_USA'!idxSatuSampaiDuaPuluh,--LEFT(RIGHT(nilai,7),1)+1))&amp;IF(OR(LEN(nilai)&lt;=6,--LEFT(TEXT(RIGHT(nilai,9),REPT("0",9)),3)={0;1}),""," juta")</definedName>
    <definedName name="juta" localSheetId="6">" "&amp;INDEX('140_Telkom Satelit_Depok'!idxRatusan,--LEFT(TEXT(RIGHT([0]!nilai,9),REPT("0",9)),1)+1)&amp;" "&amp;IF((--MID(TEXT(RIGHT([0]!nilai,9),REPT("0",9)),2,2)+1)&lt;=20,IF(--LEFT(TEXT(RIGHT([0]!nilai,9),REPT("0",9)),3)=1," satu juta",INDEX('140_Telkom Satelit_Depok'!idxSatuSampaiDuaPuluh,--LEFT(TEXT(RIGHT([0]!nilai,8),REPT("0",8)),2)+1)),INDEX('140_Telkom Satelit_Depok'!idxSatuSampaiDuaPuluh,--LEFT(RIGHT([0]!nilai,8),1)+1)&amp;" puluh "&amp;INDEX('140_Telkom Satelit_Depok'!idxSatuSampaiDuaPuluh,--LEFT(RIGHT([0]!nilai,7),1)+1))&amp;IF(OR(LEN([0]!nilai)&lt;=6,--LEFT(TEXT(RIGHT([0]!nilai,9),REPT("0",9)),3)={0;1}),""," juta")</definedName>
    <definedName name="juta" localSheetId="7">" "&amp;INDEX('141_Marugame_solo'!idxRatusan,--LEFT(TEXT(RIGHT(nilai,9),REPT("0",9)),1)+1)&amp;" "&amp;IF((--MID(TEXT(RIGHT(nilai,9),REPT("0",9)),2,2)+1)&lt;=20,IF(--LEFT(TEXT(RIGHT(nilai,9),REPT("0",9)),3)=1," satu juta",INDEX('141_Marugame_solo'!idxSatuSampaiDuaPuluh,--LEFT(TEXT(RIGHT(nilai,8),REPT("0",8)),2)+1)),INDEX('141_Marugame_solo'!idxSatuSampaiDuaPuluh,--LEFT(RIGHT(nilai,8),1)+1)&amp;" puluh "&amp;INDEX('141_Marugame_solo'!idxSatuSampaiDuaPuluh,--LEFT(RIGHT(nilai,7),1)+1))&amp;IF(OR(LEN(nilai)&lt;=6,--LEFT(TEXT(RIGHT(nilai,9),REPT("0",9)),3)={0;1}),""," juta")</definedName>
    <definedName name="juta" localSheetId="8">" "&amp;INDEX('142_Marugame_Bandung'!idxRatusan,--LEFT(TEXT(RIGHT([0]!nilai,9),REPT("0",9)),1)+1)&amp;" "&amp;IF((--MID(TEXT(RIGHT([0]!nilai,9),REPT("0",9)),2,2)+1)&lt;=20,IF(--LEFT(TEXT(RIGHT([0]!nilai,9),REPT("0",9)),3)=1," satu juta",INDEX('142_Marugame_Bandung'!idxSatuSampaiDuaPuluh,--LEFT(TEXT(RIGHT([0]!nilai,8),REPT("0",8)),2)+1)),INDEX('142_Marugame_Bandung'!idxSatuSampaiDuaPuluh,--LEFT(RIGHT([0]!nilai,8),1)+1)&amp;" puluh "&amp;INDEX('142_Marugame_Bandung'!idxSatuSampaiDuaPuluh,--LEFT(RIGHT([0]!nilai,7),1)+1))&amp;IF(OR(LEN([0]!nilai)&lt;=6,--LEFT(TEXT(RIGHT([0]!nilai,9),REPT("0",9)),3)={0;1}),""," juta")</definedName>
    <definedName name="juta" localSheetId="9">" "&amp;INDEX('143_Marugame_Jakarta'!idxRatusan,--LEFT(TEXT(RIGHT([0]!nilai,9),REPT("0",9)),1)+1)&amp;" "&amp;IF((--MID(TEXT(RIGHT([0]!nilai,9),REPT("0",9)),2,2)+1)&lt;=20,IF(--LEFT(TEXT(RIGHT([0]!nilai,9),REPT("0",9)),3)=1," satu juta",INDEX('143_Marugame_Jakarta'!idxSatuSampaiDuaPuluh,--LEFT(TEXT(RIGHT([0]!nilai,8),REPT("0",8)),2)+1)),INDEX('143_Marugame_Jakarta'!idxSatuSampaiDuaPuluh,--LEFT(RIGHT([0]!nilai,8),1)+1)&amp;" puluh "&amp;INDEX('143_Marugame_Jakarta'!idxSatuSampaiDuaPuluh,--LEFT(RIGHT([0]!nilai,7),1)+1))&amp;IF(OR(LEN([0]!nilai)&lt;=6,--LEFT(TEXT(RIGHT([0]!nilai,9),REPT("0",9)),3)={0;1}),""," juta")</definedName>
    <definedName name="juta" localSheetId="10">" "&amp;INDEX('144_Marugame_Jakarta '!idxRatusan,--LEFT(TEXT(RIGHT([0]!nilai,9),REPT("0",9)),1)+1)&amp;" "&amp;IF((--MID(TEXT(RIGHT([0]!nilai,9),REPT("0",9)),2,2)+1)&lt;=20,IF(--LEFT(TEXT(RIGHT([0]!nilai,9),REPT("0",9)),3)=1," satu juta",INDEX('144_Marugame_Jakarta '!idxSatuSampaiDuaPuluh,--LEFT(TEXT(RIGHT([0]!nilai,8),REPT("0",8)),2)+1)),INDEX('144_Marugame_Jakarta '!idxSatuSampaiDuaPuluh,--LEFT(RIGHT([0]!nilai,8),1)+1)&amp;" puluh "&amp;INDEX('144_Marugame_Jakarta '!idxSatuSampaiDuaPuluh,--LEFT(RIGHT([0]!nilai,7),1)+1))&amp;IF(OR(LEN([0]!nilai)&lt;=6,--LEFT(TEXT(RIGHT([0]!nilai,9),REPT("0",9)),3)={0;1}),""," juta")</definedName>
    <definedName name="juta" localSheetId="11">" "&amp;INDEX('145_Marugame_Semarang'!idxRatusan,--LEFT(TEXT(RIGHT([0]!nilai,9),REPT("0",9)),1)+1)&amp;" "&amp;IF((--MID(TEXT(RIGHT([0]!nilai,9),REPT("0",9)),2,2)+1)&lt;=20,IF(--LEFT(TEXT(RIGHT([0]!nilai,9),REPT("0",9)),3)=1," satu juta",INDEX('145_Marugame_Semarang'!idxSatuSampaiDuaPuluh,--LEFT(TEXT(RIGHT([0]!nilai,8),REPT("0",8)),2)+1)),INDEX('145_Marugame_Semarang'!idxSatuSampaiDuaPuluh,--LEFT(RIGHT([0]!nilai,8),1)+1)&amp;" puluh "&amp;INDEX('145_Marugame_Semarang'!idxSatuSampaiDuaPuluh,--LEFT(RIGHT([0]!nilai,7),1)+1))&amp;IF(OR(LEN([0]!nilai)&lt;=6,--LEFT(TEXT(RIGHT([0]!nilai,9),REPT("0",9)),3)={0;1}),""," juta")</definedName>
    <definedName name="juta" localSheetId="12">" "&amp;INDEX('147_Marugame Jogja'!idxRatusan,--LEFT(TEXT(RIGHT([0]!nilai,9),REPT("0",9)),1)+1)&amp;" "&amp;IF((--MID(TEXT(RIGHT([0]!nilai,9),REPT("0",9)),2,2)+1)&lt;=20,IF(--LEFT(TEXT(RIGHT([0]!nilai,9),REPT("0",9)),3)=1," satu juta",INDEX('147_Marugame Jogja'!idxSatuSampaiDuaPuluh,--LEFT(TEXT(RIGHT([0]!nilai,8),REPT("0",8)),2)+1)),INDEX('147_Marugame Jogja'!idxSatuSampaiDuaPuluh,--LEFT(RIGHT([0]!nilai,8),1)+1)&amp;" puluh "&amp;INDEX('147_Marugame Jogja'!idxSatuSampaiDuaPuluh,--LEFT(RIGHT([0]!nilai,7),1)+1))&amp;IF(OR(LEN([0]!nilai)&lt;=6,--LEFT(TEXT(RIGHT([0]!nilai,9),REPT("0",9)),3)={0;1}),""," juta")</definedName>
    <definedName name="juta" localSheetId="13">" "&amp;INDEX('148_Marugame Bandung'!idxRatusan,--LEFT(TEXT(RIGHT([0]!nilai,9),REPT("0",9)),1)+1)&amp;" "&amp;IF((--MID(TEXT(RIGHT([0]!nilai,9),REPT("0",9)),2,2)+1)&lt;=20,IF(--LEFT(TEXT(RIGHT([0]!nilai,9),REPT("0",9)),3)=1," satu juta",INDEX('148_Marugame Bandung'!idxSatuSampaiDuaPuluh,--LEFT(TEXT(RIGHT([0]!nilai,8),REPT("0",8)),2)+1)),INDEX('148_Marugame Bandung'!idxSatuSampaiDuaPuluh,--LEFT(RIGHT([0]!nilai,8),1)+1)&amp;" puluh "&amp;INDEX('148_Marugame Bandung'!idxSatuSampaiDuaPuluh,--LEFT(RIGHT([0]!nilai,7),1)+1))&amp;IF(OR(LEN([0]!nilai)&lt;=6,--LEFT(TEXT(RIGHT([0]!nilai,9),REPT("0",9)),3)={0;1}),""," juta")</definedName>
    <definedName name="juta" localSheetId="14">" "&amp;INDEX('149_Marugame_Bogor'!idxRatusan,--LEFT(TEXT(RIGHT([0]!nilai,9),REPT("0",9)),1)+1)&amp;" "&amp;IF((--MID(TEXT(RIGHT([0]!nilai,9),REPT("0",9)),2,2)+1)&lt;=20,IF(--LEFT(TEXT(RIGHT([0]!nilai,9),REPT("0",9)),3)=1," satu juta",INDEX('149_Marugame_Bogor'!idxSatuSampaiDuaPuluh,--LEFT(TEXT(RIGHT([0]!nilai,8),REPT("0",8)),2)+1)),INDEX('149_Marugame_Bogor'!idxSatuSampaiDuaPuluh,--LEFT(RIGHT([0]!nilai,8),1)+1)&amp;" puluh "&amp;INDEX('149_Marugame_Bogor'!idxSatuSampaiDuaPuluh,--LEFT(RIGHT([0]!nilai,7),1)+1))&amp;IF(OR(LEN([0]!nilai)&lt;=6,--LEFT(TEXT(RIGHT([0]!nilai,9),REPT("0",9)),3)={0;1}),""," juta")</definedName>
    <definedName name="juta" localSheetId="22">" "&amp;INDEX('158_W6_DEPOK'!idxRatusan,--LEFT(TEXT(RIGHT([0]!nilai,9),REPT("0",9)),1)+1)&amp;" "&amp;IF((--MID(TEXT(RIGHT([0]!nilai,9),REPT("0",9)),2,2)+1)&lt;=20,IF(--LEFT(TEXT(RIGHT([0]!nilai,9),REPT("0",9)),3)=1," satu juta",INDEX('158_W6_DEPOK'!idxSatuSampaiDuaPuluh,--LEFT(TEXT(RIGHT([0]!nilai,8),REPT("0",8)),2)+1)),INDEX('158_W6_DEPOK'!idxSatuSampaiDuaPuluh,--LEFT(RIGHT([0]!nilai,8),1)+1)&amp;" puluh "&amp;INDEX('158_W6_DEPOK'!idxSatuSampaiDuaPuluh,--LEFT(RIGHT([0]!nilai,7),1)+1))&amp;IF(OR(LEN([0]!nilai)&lt;=6,--LEFT(TEXT(RIGHT([0]!nilai,9),REPT("0",9)),3)={0;1}),""," juta")</definedName>
    <definedName name="juta" localSheetId="24">" "&amp;INDEX('159_W6_TANGERANG'!idxRatusan,--LEFT(TEXT(RIGHT([0]!nilai,9),REPT("0",9)),1)+1)&amp;" "&amp;IF((--MID(TEXT(RIGHT([0]!nilai,9),REPT("0",9)),2,2)+1)&lt;=20,IF(--LEFT(TEXT(RIGHT([0]!nilai,9),REPT("0",9)),3)=1," satu juta",INDEX('159_W6_TANGERANG'!idxSatuSampaiDuaPuluh,--LEFT(TEXT(RIGHT([0]!nilai,8),REPT("0",8)),2)+1)),INDEX('159_W6_TANGERANG'!idxSatuSampaiDuaPuluh,--LEFT(RIGHT([0]!nilai,8),1)+1)&amp;" puluh "&amp;INDEX('159_W6_TANGERANG'!idxSatuSampaiDuaPuluh,--LEFT(RIGHT([0]!nilai,7),1)+1))&amp;IF(OR(LEN([0]!nilai)&lt;=6,--LEFT(TEXT(RIGHT([0]!nilai,9),REPT("0",9)),3)={0;1}),""," juta")</definedName>
    <definedName name="juta" localSheetId="25">" "&amp;INDEX('160_W6_TANGERANG'!idxRatusan,--LEFT(TEXT(RIGHT([0]!nilai,9),REPT("0",9)),1)+1)&amp;" "&amp;IF((--MID(TEXT(RIGHT([0]!nilai,9),REPT("0",9)),2,2)+1)&lt;=20,IF(--LEFT(TEXT(RIGHT([0]!nilai,9),REPT("0",9)),3)=1," satu juta",INDEX('160_W6_TANGERANG'!idxSatuSampaiDuaPuluh,--LEFT(TEXT(RIGHT([0]!nilai,8),REPT("0",8)),2)+1)),INDEX('160_W6_TANGERANG'!idxSatuSampaiDuaPuluh,--LEFT(RIGHT([0]!nilai,8),1)+1)&amp;" puluh "&amp;INDEX('160_W6_TANGERANG'!idxSatuSampaiDuaPuluh,--LEFT(RIGHT([0]!nilai,7),1)+1))&amp;IF(OR(LEN([0]!nilai)&lt;=6,--LEFT(TEXT(RIGHT([0]!nilai,9),REPT("0",9)),3)={0;1}),""," juta")</definedName>
    <definedName name="juta" localSheetId="26">" "&amp;INDEX('161_W6_TANGERANG'!idxRatusan,--LEFT(TEXT(RIGHT([0]!nilai,9),REPT("0",9)),1)+1)&amp;" "&amp;IF((--MID(TEXT(RIGHT([0]!nilai,9),REPT("0",9)),2,2)+1)&lt;=20,IF(--LEFT(TEXT(RIGHT([0]!nilai,9),REPT("0",9)),3)=1," satu juta",INDEX('161_W6_TANGERANG'!idxSatuSampaiDuaPuluh,--LEFT(TEXT(RIGHT([0]!nilai,8),REPT("0",8)),2)+1)),INDEX('161_W6_TANGERANG'!idxSatuSampaiDuaPuluh,--LEFT(RIGHT([0]!nilai,8),1)+1)&amp;" puluh "&amp;INDEX('161_W6_TANGERANG'!idxSatuSampaiDuaPuluh,--LEFT(RIGHT([0]!nilai,7),1)+1))&amp;IF(OR(LEN([0]!nilai)&lt;=6,--LEFT(TEXT(RIGHT([0]!nilai,9),REPT("0",9)),3)={0;1}),""," juta")</definedName>
    <definedName name="juta" localSheetId="27">" "&amp;INDEX('162_W6_TANGERANG'!idxRatusan,--LEFT(TEXT(RIGHT([0]!nilai,9),REPT("0",9)),1)+1)&amp;" "&amp;IF((--MID(TEXT(RIGHT([0]!nilai,9),REPT("0",9)),2,2)+1)&lt;=20,IF(--LEFT(TEXT(RIGHT([0]!nilai,9),REPT("0",9)),3)=1," satu juta",INDEX('162_W6_TANGERANG'!idxSatuSampaiDuaPuluh,--LEFT(TEXT(RIGHT([0]!nilai,8),REPT("0",8)),2)+1)),INDEX('162_W6_TANGERANG'!idxSatuSampaiDuaPuluh,--LEFT(RIGHT([0]!nilai,8),1)+1)&amp;" puluh "&amp;INDEX('162_W6_TANGERANG'!idxSatuSampaiDuaPuluh,--LEFT(RIGHT([0]!nilai,7),1)+1))&amp;IF(OR(LEN([0]!nilai)&lt;=6,--LEFT(TEXT(RIGHT([0]!nilai,9),REPT("0",9)),3)={0;1}),""," juta")</definedName>
    <definedName name="juta" localSheetId="28">" "&amp;INDEX('163_W6_TANGERANG'!idxRatusan,--LEFT(TEXT(RIGHT([0]!nilai,9),REPT("0",9)),1)+1)&amp;" "&amp;IF((--MID(TEXT(RIGHT([0]!nilai,9),REPT("0",9)),2,2)+1)&lt;=20,IF(--LEFT(TEXT(RIGHT([0]!nilai,9),REPT("0",9)),3)=1," satu juta",INDEX('163_W6_TANGERANG'!idxSatuSampaiDuaPuluh,--LEFT(TEXT(RIGHT([0]!nilai,8),REPT("0",8)),2)+1)),INDEX('163_W6_TANGERANG'!idxSatuSampaiDuaPuluh,--LEFT(RIGHT([0]!nilai,8),1)+1)&amp;" puluh "&amp;INDEX('163_W6_TANGERANG'!idxSatuSampaiDuaPuluh,--LEFT(RIGHT([0]!nilai,7),1)+1))&amp;IF(OR(LEN([0]!nilai)&lt;=6,--LEFT(TEXT(RIGHT([0]!nilai,9),REPT("0",9)),3)={0;1}),""," juta")</definedName>
    <definedName name="juta" localSheetId="29">" "&amp;INDEX('164_W6_PULOGADUNG'!idxRatusan,--LEFT(TEXT(RIGHT([0]!nilai,9),REPT("0",9)),1)+1)&amp;" "&amp;IF((--MID(TEXT(RIGHT([0]!nilai,9),REPT("0",9)),2,2)+1)&lt;=20,IF(--LEFT(TEXT(RIGHT([0]!nilai,9),REPT("0",9)),3)=1," satu juta",INDEX('164_W6_PULOGADUNG'!idxSatuSampaiDuaPuluh,--LEFT(TEXT(RIGHT([0]!nilai,8),REPT("0",8)),2)+1)),INDEX('164_W6_PULOGADUNG'!idxSatuSampaiDuaPuluh,--LEFT(RIGHT([0]!nilai,8),1)+1)&amp;" puluh "&amp;INDEX('164_W6_PULOGADUNG'!idxSatuSampaiDuaPuluh,--LEFT(RIGHT([0]!nilai,7),1)+1))&amp;IF(OR(LEN([0]!nilai)&lt;=6,--LEFT(TEXT(RIGHT([0]!nilai,9),REPT("0",9)),3)={0;1}),""," juta")</definedName>
    <definedName name="juta" localSheetId="30">" "&amp;INDEX('165_W6_PENJARINGAN'!idxRatusan,--LEFT(TEXT(RIGHT([0]!nilai,9),REPT("0",9)),1)+1)&amp;" "&amp;IF((--MID(TEXT(RIGHT([0]!nilai,9),REPT("0",9)),2,2)+1)&lt;=20,IF(--LEFT(TEXT(RIGHT([0]!nilai,9),REPT("0",9)),3)=1," satu juta",INDEX('165_W6_PENJARINGAN'!idxSatuSampaiDuaPuluh,--LEFT(TEXT(RIGHT([0]!nilai,8),REPT("0",8)),2)+1)),INDEX('165_W6_PENJARINGAN'!idxSatuSampaiDuaPuluh,--LEFT(RIGHT([0]!nilai,8),1)+1)&amp;" puluh "&amp;INDEX('165_W6_PENJARINGAN'!idxSatuSampaiDuaPuluh,--LEFT(RIGHT([0]!nilai,7),1)+1))&amp;IF(OR(LEN([0]!nilai)&lt;=6,--LEFT(TEXT(RIGHT([0]!nilai,9),REPT("0",9)),3)={0;1}),""," juta")</definedName>
    <definedName name="juta" localSheetId="31">" "&amp;INDEX('166_W6_Pakuwon Surabaya'!idxRatusan,--LEFT(TEXT(RIGHT([0]!nilai,9),REPT("0",9)),1)+1)&amp;" "&amp;IF((--MID(TEXT(RIGHT([0]!nilai,9),REPT("0",9)),2,2)+1)&lt;=20,IF(--LEFT(TEXT(RIGHT([0]!nilai,9),REPT("0",9)),3)=1," satu juta",INDEX('166_W6_Pakuwon Surabaya'!idxSatuSampaiDuaPuluh,--LEFT(TEXT(RIGHT([0]!nilai,8),REPT("0",8)),2)+1)),INDEX('166_W6_Pakuwon Surabaya'!idxSatuSampaiDuaPuluh,--LEFT(RIGHT([0]!nilai,8),1)+1)&amp;" puluh "&amp;INDEX('166_W6_Pakuwon Surabaya'!idxSatuSampaiDuaPuluh,--LEFT(RIGHT([0]!nilai,7),1)+1))&amp;IF(OR(LEN([0]!nilai)&lt;=6,--LEFT(TEXT(RIGHT([0]!nilai,9),REPT("0",9)),3)={0;1}),""," juta")</definedName>
    <definedName name="juta" localSheetId="32">" "&amp;INDEX('167_W6_Tangerang'!idxRatusan,--LEFT(TEXT(RIGHT([0]!nilai,9),REPT("0",9)),1)+1)&amp;" "&amp;IF((--MID(TEXT(RIGHT([0]!nilai,9),REPT("0",9)),2,2)+1)&lt;=20,IF(--LEFT(TEXT(RIGHT([0]!nilai,9),REPT("0",9)),3)=1," satu juta",INDEX('167_W6_Tangerang'!idxSatuSampaiDuaPuluh,--LEFT(TEXT(RIGHT([0]!nilai,8),REPT("0",8)),2)+1)),INDEX('167_W6_Tangerang'!idxSatuSampaiDuaPuluh,--LEFT(RIGHT([0]!nilai,8),1)+1)&amp;" puluh "&amp;INDEX('167_W6_Tangerang'!idxSatuSampaiDuaPuluh,--LEFT(RIGHT([0]!nilai,7),1)+1))&amp;IF(OR(LEN([0]!nilai)&lt;=6,--LEFT(TEXT(RIGHT([0]!nilai,9),REPT("0",9)),3)={0;1}),""," juta")</definedName>
    <definedName name="juta" localSheetId="33">" "&amp;INDEX('168_W6_Tangerang'!idxRatusan,--LEFT(TEXT(RIGHT([0]!nilai,9),REPT("0",9)),1)+1)&amp;" "&amp;IF((--MID(TEXT(RIGHT([0]!nilai,9),REPT("0",9)),2,2)+1)&lt;=20,IF(--LEFT(TEXT(RIGHT([0]!nilai,9),REPT("0",9)),3)=1," satu juta",INDEX('168_W6_Tangerang'!idxSatuSampaiDuaPuluh,--LEFT(TEXT(RIGHT([0]!nilai,8),REPT("0",8)),2)+1)),INDEX('168_W6_Tangerang'!idxSatuSampaiDuaPuluh,--LEFT(RIGHT([0]!nilai,8),1)+1)&amp;" puluh "&amp;INDEX('168_W6_Tangerang'!idxSatuSampaiDuaPuluh,--LEFT(RIGHT([0]!nilai,7),1)+1))&amp;IF(OR(LEN([0]!nilai)&lt;=6,--LEFT(TEXT(RIGHT([0]!nilai,9),REPT("0",9)),3)={0;1}),""," juta")</definedName>
    <definedName name="juta" localSheetId="34">" "&amp;INDEX('169_W6_ Cakung'!idxRatusan,--LEFT(TEXT(RIGHT([0]!nilai,9),REPT("0",9)),1)+1)&amp;" "&amp;IF((--MID(TEXT(RIGHT([0]!nilai,9),REPT("0",9)),2,2)+1)&lt;=20,IF(--LEFT(TEXT(RIGHT([0]!nilai,9),REPT("0",9)),3)=1," satu juta",INDEX('169_W6_ Cakung'!idxSatuSampaiDuaPuluh,--LEFT(TEXT(RIGHT([0]!nilai,8),REPT("0",8)),2)+1)),INDEX('169_W6_ Cakung'!idxSatuSampaiDuaPuluh,--LEFT(RIGHT([0]!nilai,8),1)+1)&amp;" puluh "&amp;INDEX('169_W6_ Cakung'!idxSatuSampaiDuaPuluh,--LEFT(RIGHT([0]!nilai,7),1)+1))&amp;IF(OR(LEN([0]!nilai)&lt;=6,--LEFT(TEXT(RIGHT([0]!nilai,9),REPT("0",9)),3)={0;1}),""," juta")</definedName>
    <definedName name="juta" localSheetId="35">" "&amp;INDEX('170_W6_Citeureup'!idxRatusan,--LEFT(TEXT(RIGHT([0]!nilai,9),REPT("0",9)),1)+1)&amp;" "&amp;IF((--MID(TEXT(RIGHT([0]!nilai,9),REPT("0",9)),2,2)+1)&lt;=20,IF(--LEFT(TEXT(RIGHT([0]!nilai,9),REPT("0",9)),3)=1," satu juta",INDEX('170_W6_Citeureup'!idxSatuSampaiDuaPuluh,--LEFT(TEXT(RIGHT([0]!nilai,8),REPT("0",8)),2)+1)),INDEX('170_W6_Citeureup'!idxSatuSampaiDuaPuluh,--LEFT(RIGHT([0]!nilai,8),1)+1)&amp;" puluh "&amp;INDEX('170_W6_Citeureup'!idxSatuSampaiDuaPuluh,--LEFT(RIGHT([0]!nilai,7),1)+1))&amp;IF(OR(LEN([0]!nilai)&lt;=6,--LEFT(TEXT(RIGHT([0]!nilai,9),REPT("0",9)),3)={0;1}),""," juta")</definedName>
    <definedName name="juta" localSheetId="36">" "&amp;INDEX('171_W6_Tangerang'!idxRatusan,--LEFT(TEXT(RIGHT([0]!nilai,9),REPT("0",9)),1)+1)&amp;" "&amp;IF((--MID(TEXT(RIGHT([0]!nilai,9),REPT("0",9)),2,2)+1)&lt;=20,IF(--LEFT(TEXT(RIGHT([0]!nilai,9),REPT("0",9)),3)=1," satu juta",INDEX('171_W6_Tangerang'!idxSatuSampaiDuaPuluh,--LEFT(TEXT(RIGHT([0]!nilai,8),REPT("0",8)),2)+1)),INDEX('171_W6_Tangerang'!idxSatuSampaiDuaPuluh,--LEFT(RIGHT([0]!nilai,8),1)+1)&amp;" puluh "&amp;INDEX('171_W6_Tangerang'!idxSatuSampaiDuaPuluh,--LEFT(RIGHT([0]!nilai,7),1)+1))&amp;IF(OR(LEN([0]!nilai)&lt;=6,--LEFT(TEXT(RIGHT([0]!nilai,9),REPT("0",9)),3)={0;1}),""," juta")</definedName>
    <definedName name="juta" localSheetId="38">" "&amp;INDEX('172_W6_Ancol,Marunda, Koja'!idxRatusan,--LEFT(TEXT(RIGHT([0]!nilai,9),REPT("0",9)),1)+1)&amp;" "&amp;IF((--MID(TEXT(RIGHT([0]!nilai,9),REPT("0",9)),2,2)+1)&lt;=20,IF(--LEFT(TEXT(RIGHT([0]!nilai,9),REPT("0",9)),3)=1," satu juta",INDEX('172_W6_Ancol,Marunda, Koja'!idxSatuSampaiDuaPuluh,--LEFT(TEXT(RIGHT([0]!nilai,8),REPT("0",8)),2)+1)),INDEX('172_W6_Ancol,Marunda, Koja'!idxSatuSampaiDuaPuluh,--LEFT(RIGHT([0]!nilai,8),1)+1)&amp;" puluh "&amp;INDEX('172_W6_Ancol,Marunda, Koja'!idxSatuSampaiDuaPuluh,--LEFT(RIGHT([0]!nilai,7),1)+1))&amp;IF(OR(LEN([0]!nilai)&lt;=6,--LEFT(TEXT(RIGHT([0]!nilai,9),REPT("0",9)),3)={0;1}),""," juta")</definedName>
    <definedName name="juta" localSheetId="37">" "&amp;INDEX('173_W6_Tangerang'!idxRatusan,--LEFT(TEXT(RIGHT([0]!nilai,9),REPT("0",9)),1)+1)&amp;" "&amp;IF((--MID(TEXT(RIGHT([0]!nilai,9),REPT("0",9)),2,2)+1)&lt;=20,IF(--LEFT(TEXT(RIGHT([0]!nilai,9),REPT("0",9)),3)=1," satu juta",INDEX('173_W6_Tangerang'!idxSatuSampaiDuaPuluh,--LEFT(TEXT(RIGHT([0]!nilai,8),REPT("0",8)),2)+1)),INDEX('173_W6_Tangerang'!idxSatuSampaiDuaPuluh,--LEFT(RIGHT([0]!nilai,8),1)+1)&amp;" puluh "&amp;INDEX('173_W6_Tangerang'!idxSatuSampaiDuaPuluh,--LEFT(RIGHT([0]!nilai,7),1)+1))&amp;IF(OR(LEN([0]!nilai)&lt;=6,--LEFT(TEXT(RIGHT([0]!nilai,9),REPT("0",9)),3)={0;1}),""," juta")</definedName>
    <definedName name="juta" localSheetId="39">" "&amp;INDEX('174_W6_Tangerang '!idxRatusan,--LEFT(TEXT(RIGHT([0]!nilai,9),REPT("0",9)),1)+1)&amp;" "&amp;IF((--MID(TEXT(RIGHT([0]!nilai,9),REPT("0",9)),2,2)+1)&lt;=20,IF(--LEFT(TEXT(RIGHT([0]!nilai,9),REPT("0",9)),3)=1," satu juta",INDEX('174_W6_Tangerang '!idxSatuSampaiDuaPuluh,--LEFT(TEXT(RIGHT([0]!nilai,8),REPT("0",8)),2)+1)),INDEX('174_W6_Tangerang '!idxSatuSampaiDuaPuluh,--LEFT(RIGHT([0]!nilai,8),1)+1)&amp;" puluh "&amp;INDEX('174_W6_Tangerang '!idxSatuSampaiDuaPuluh,--LEFT(RIGHT([0]!nilai,7),1)+1))&amp;IF(OR(LEN([0]!nilai)&lt;=6,--LEFT(TEXT(RIGHT([0]!nilai,9),REPT("0",9)),3)={0;1}),""," juta")</definedName>
    <definedName name="juta" localSheetId="40">" "&amp;INDEX('175_W6_Tangerang '!idxRatusan,--LEFT(TEXT(RIGHT([0]!nilai,9),REPT("0",9)),1)+1)&amp;" "&amp;IF((--MID(TEXT(RIGHT([0]!nilai,9),REPT("0",9)),2,2)+1)&lt;=20,IF(--LEFT(TEXT(RIGHT([0]!nilai,9),REPT("0",9)),3)=1," satu juta",INDEX('175_W6_Tangerang '!idxSatuSampaiDuaPuluh,--LEFT(TEXT(RIGHT([0]!nilai,8),REPT("0",8)),2)+1)),INDEX('175_W6_Tangerang '!idxSatuSampaiDuaPuluh,--LEFT(RIGHT([0]!nilai,8),1)+1)&amp;" puluh "&amp;INDEX('175_W6_Tangerang '!idxSatuSampaiDuaPuluh,--LEFT(RIGHT([0]!nilai,7),1)+1))&amp;IF(OR(LEN([0]!nilai)&lt;=6,--LEFT(TEXT(RIGHT([0]!nilai,9),REPT("0",9)),3)={0;1}),""," juta")</definedName>
    <definedName name="juta" localSheetId="41">" "&amp;INDEX('176_W6_Sukabumi'!idxRatusan,--LEFT(TEXT(RIGHT([0]!nilai,9),REPT("0",9)),1)+1)&amp;" "&amp;IF((--MID(TEXT(RIGHT([0]!nilai,9),REPT("0",9)),2,2)+1)&lt;=20,IF(--LEFT(TEXT(RIGHT([0]!nilai,9),REPT("0",9)),3)=1," satu juta",INDEX('176_W6_Sukabumi'!idxSatuSampaiDuaPuluh,--LEFT(TEXT(RIGHT([0]!nilai,8),REPT("0",8)),2)+1)),INDEX('176_W6_Sukabumi'!idxSatuSampaiDuaPuluh,--LEFT(RIGHT([0]!nilai,8),1)+1)&amp;" puluh "&amp;INDEX('176_W6_Sukabumi'!idxSatuSampaiDuaPuluh,--LEFT(RIGHT([0]!nilai,7),1)+1))&amp;IF(OR(LEN([0]!nilai)&lt;=6,--LEFT(TEXT(RIGHT([0]!nilai,9),REPT("0",9)),3)={0;1}),""," juta")</definedName>
    <definedName name="juta" localSheetId="42">" "&amp;INDEX('177_W6_Tangerang'!idxRatusan,--LEFT(TEXT(RIGHT([0]!nilai,9),REPT("0",9)),1)+1)&amp;" "&amp;IF((--MID(TEXT(RIGHT([0]!nilai,9),REPT("0",9)),2,2)+1)&lt;=20,IF(--LEFT(TEXT(RIGHT([0]!nilai,9),REPT("0",9)),3)=1," satu juta",INDEX('177_W6_Tangerang'!idxSatuSampaiDuaPuluh,--LEFT(TEXT(RIGHT([0]!nilai,8),REPT("0",8)),2)+1)),INDEX('177_W6_Tangerang'!idxSatuSampaiDuaPuluh,--LEFT(RIGHT([0]!nilai,8),1)+1)&amp;" puluh "&amp;INDEX('177_W6_Tangerang'!idxSatuSampaiDuaPuluh,--LEFT(RIGHT([0]!nilai,7),1)+1))&amp;IF(OR(LEN([0]!nilai)&lt;=6,--LEFT(TEXT(RIGHT([0]!nilai,9),REPT("0",9)),3)={0;1}),""," juta")</definedName>
    <definedName name="juta" localSheetId="43">" "&amp;INDEX('178_W6_Meruya'!idxRatusan,--LEFT(TEXT(RIGHT([0]!nilai,9),REPT("0",9)),1)+1)&amp;" "&amp;IF((--MID(TEXT(RIGHT([0]!nilai,9),REPT("0",9)),2,2)+1)&lt;=20,IF(--LEFT(TEXT(RIGHT([0]!nilai,9),REPT("0",9)),3)=1," satu juta",INDEX('178_W6_Meruya'!idxSatuSampaiDuaPuluh,--LEFT(TEXT(RIGHT([0]!nilai,8),REPT("0",8)),2)+1)),INDEX('178_W6_Meruya'!idxSatuSampaiDuaPuluh,--LEFT(RIGHT([0]!nilai,8),1)+1)&amp;" puluh "&amp;INDEX('178_W6_Meruya'!idxSatuSampaiDuaPuluh,--LEFT(RIGHT([0]!nilai,7),1)+1))&amp;IF(OR(LEN([0]!nilai)&lt;=6,--LEFT(TEXT(RIGHT([0]!nilai,9),REPT("0",9)),3)={0;1}),""," juta")</definedName>
    <definedName name="juta" localSheetId="44">" "&amp;INDEX('179_W6_Kosambi'!idxRatusan,--LEFT(TEXT(RIGHT([0]!nilai,9),REPT("0",9)),1)+1)&amp;" "&amp;IF((--MID(TEXT(RIGHT([0]!nilai,9),REPT("0",9)),2,2)+1)&lt;=20,IF(--LEFT(TEXT(RIGHT([0]!nilai,9),REPT("0",9)),3)=1," satu juta",INDEX('179_W6_Kosambi'!idxSatuSampaiDuaPuluh,--LEFT(TEXT(RIGHT([0]!nilai,8),REPT("0",8)),2)+1)),INDEX('179_W6_Kosambi'!idxSatuSampaiDuaPuluh,--LEFT(RIGHT([0]!nilai,8),1)+1)&amp;" puluh "&amp;INDEX('179_W6_Kosambi'!idxSatuSampaiDuaPuluh,--LEFT(RIGHT([0]!nilai,7),1)+1))&amp;IF(OR(LEN([0]!nilai)&lt;=6,--LEFT(TEXT(RIGHT([0]!nilai,9),REPT("0",9)),3)={0;1}),""," juta")</definedName>
    <definedName name="juta" localSheetId="45">" "&amp;INDEX('180_W6_Tangerang'!idxRatusan,--LEFT(TEXT(RIGHT([0]!nilai,9),REPT("0",9)),1)+1)&amp;" "&amp;IF((--MID(TEXT(RIGHT([0]!nilai,9),REPT("0",9)),2,2)+1)&lt;=20,IF(--LEFT(TEXT(RIGHT([0]!nilai,9),REPT("0",9)),3)=1," satu juta",INDEX('180_W6_Tangerang'!idxSatuSampaiDuaPuluh,--LEFT(TEXT(RIGHT([0]!nilai,8),REPT("0",8)),2)+1)),INDEX('180_W6_Tangerang'!idxSatuSampaiDuaPuluh,--LEFT(RIGHT([0]!nilai,8),1)+1)&amp;" puluh "&amp;INDEX('180_W6_Tangerang'!idxSatuSampaiDuaPuluh,--LEFT(RIGHT([0]!nilai,7),1)+1))&amp;IF(OR(LEN([0]!nilai)&lt;=6,--LEFT(TEXT(RIGHT([0]!nilai,9),REPT("0",9)),3)={0;1}),""," juta")</definedName>
    <definedName name="juta" localSheetId="49">" "&amp;INDEX('184_Winson_Probolinggo'!idxRatusan,--LEFT(TEXT(RIGHT(nilai,9),REPT("0",9)),1)+1)&amp;" "&amp;IF((--MID(TEXT(RIGHT(nilai,9),REPT("0",9)),2,2)+1)&lt;=20,IF(--LEFT(TEXT(RIGHT(nilai,9),REPT("0",9)),3)=1," satu juta",INDEX('184_Winson_Probolinggo'!idxSatuSampaiDuaPuluh,--LEFT(TEXT(RIGHT(nilai,8),REPT("0",8)),2)+1)),INDEX('184_Winson_Probolinggo'!idxSatuSampaiDuaPuluh,--LEFT(RIGHT(nilai,8),1)+1)&amp;" puluh "&amp;INDEX('184_Winson_Probolinggo'!idxSatuSampaiDuaPuluh,--LEFT(RIGHT(nilai,7),1)+1))&amp;IF(OR(LEN(nilai)&lt;=6,--LEFT(TEXT(RIGHT(nilai,9),REPT("0",9)),3)={0;1}),""," juta")</definedName>
    <definedName name="juta" localSheetId="50">" "&amp;INDEX('185_Delta_Jawa tengah'!idxRatusan,--LEFT(TEXT(RIGHT([0]!nilai,9),REPT("0",9)),1)+1)&amp;" "&amp;IF((--MID(TEXT(RIGHT([0]!nilai,9),REPT("0",9)),2,2)+1)&lt;=20,IF(--LEFT(TEXT(RIGHT([0]!nilai,9),REPT("0",9)),3)=1," satu juta",INDEX('185_Delta_Jawa tengah'!idxSatuSampaiDuaPuluh,--LEFT(TEXT(RIGHT([0]!nilai,8),REPT("0",8)),2)+1)),INDEX('185_Delta_Jawa tengah'!idxSatuSampaiDuaPuluh,--LEFT(RIGHT([0]!nilai,8),1)+1)&amp;" puluh "&amp;INDEX('185_Delta_Jawa tengah'!idxSatuSampaiDuaPuluh,--LEFT(RIGHT([0]!nilai,7),1)+1))&amp;IF(OR(LEN([0]!nilai)&lt;=6,--LEFT(TEXT(RIGHT([0]!nilai,9),REPT("0",9)),3)={0;1}),""," juta")</definedName>
    <definedName name="juta" localSheetId="53">" "&amp;INDEX('188_Truelogs_Jambi'!idxRatusan,--LEFT(TEXT(RIGHT([0]!nilai,9),REPT("0",9)),1)+1)&amp;" "&amp;IF((--MID(TEXT(RIGHT([0]!nilai,9),REPT("0",9)),2,2)+1)&lt;=20,IF(--LEFT(TEXT(RIGHT([0]!nilai,9),REPT("0",9)),3)=1," satu juta",INDEX('188_Truelogs_Jambi'!idxSatuSampaiDuaPuluh,--LEFT(TEXT(RIGHT([0]!nilai,8),REPT("0",8)),2)+1)),INDEX('188_Truelogs_Jambi'!idxSatuSampaiDuaPuluh,--LEFT(RIGHT([0]!nilai,8),1)+1)&amp;" puluh "&amp;INDEX('188_Truelogs_Jambi'!idxSatuSampaiDuaPuluh,--LEFT(RIGHT([0]!nilai,7),1)+1))&amp;IF(OR(LEN([0]!nilai)&lt;=6,--LEFT(TEXT(RIGHT([0]!nilai,9),REPT("0",9)),3)={0;1}),""," juta")</definedName>
    <definedName name="juta" localSheetId="57">" "&amp;INDEX('192_Putra Log_Lombok'!idxRatusan,--LEFT(TEXT(RIGHT(nilai,9),REPT("0",9)),1)+1)&amp;" "&amp;IF((--MID(TEXT(RIGHT(nilai,9),REPT("0",9)),2,2)+1)&lt;=20,IF(--LEFT(TEXT(RIGHT(nilai,9),REPT("0",9)),3)=1," satu juta",INDEX('192_Putra Log_Lombok'!idxSatuSampaiDuaPuluh,--LEFT(TEXT(RIGHT(nilai,8),REPT("0",8)),2)+1)),INDEX('192_Putra Log_Lombok'!idxSatuSampaiDuaPuluh,--LEFT(RIGHT(nilai,8),1)+1)&amp;" puluh "&amp;INDEX('192_Putra Log_Lombok'!idxSatuSampaiDuaPuluh,--LEFT(RIGHT(nilai,7),1)+1))&amp;IF(OR(LEN(nilai)&lt;=6,--LEFT(TEXT(RIGHT(nilai,9),REPT("0",9)),3)={0;1}),""," juta")</definedName>
    <definedName name="juta" localSheetId="58">" "&amp;INDEX('193_Pratama Trans_Riau'!idxRatusan,--LEFT(TEXT(RIGHT(nilai,9),REPT("0",9)),1)+1)&amp;" "&amp;IF((--MID(TEXT(RIGHT(nilai,9),REPT("0",9)),2,2)+1)&lt;=20,IF(--LEFT(TEXT(RIGHT(nilai,9),REPT("0",9)),3)=1," satu juta",INDEX('193_Pratama Trans_Riau'!idxSatuSampaiDuaPuluh,--LEFT(TEXT(RIGHT(nilai,8),REPT("0",8)),2)+1)),INDEX('193_Pratama Trans_Riau'!idxSatuSampaiDuaPuluh,--LEFT(RIGHT(nilai,8),1)+1)&amp;" puluh "&amp;INDEX('193_Pratama Trans_Riau'!idxSatuSampaiDuaPuluh,--LEFT(RIGHT(nilai,7),1)+1))&amp;IF(OR(LEN(nilai)&lt;=6,--LEFT(TEXT(RIGHT(nilai,9),REPT("0",9)),3)={0;1}),""," juta")</definedName>
    <definedName name="juta" localSheetId="62">" "&amp;INDEX('197_Multitrans_Palembang'!idxRatusan,--LEFT(TEXT(RIGHT('197_Multitrans_Palembang'!nilai,9),REPT("0",9)),1)+1)&amp;" "&amp;IF((--MID(TEXT(RIGHT('197_Multitrans_Palembang'!nilai,9),REPT("0",9)),2,2)+1)&lt;=20,IF(--LEFT(TEXT(RIGHT('197_Multitrans_Palembang'!nilai,9),REPT("0",9)),3)=1," satu juta",INDEX('197_Multitrans_Palembang'!idxSatuSampaiDuaPuluh,--LEFT(TEXT(RIGHT('197_Multitrans_Palembang'!nilai,8),REPT("0",8)),2)+1)),INDEX('197_Multitrans_Palembang'!idxSatuSampaiDuaPuluh,--LEFT(RIGHT('197_Multitrans_Palembang'!nilai,8),1)+1)&amp;" puluh "&amp;INDEX('197_Multitrans_Palembang'!idxSatuSampaiDuaPuluh,--LEFT(RIGHT('197_Multitrans_Palembang'!nilai,7),1)+1))&amp;IF(OR(LEN('197_Multitrans_Palembang'!nilai)&lt;=6,--LEFT(TEXT(RIGHT('197_Multitrans_Palembang'!nilai,9),REPT("0",9)),3)={0;1}),""," juta")</definedName>
    <definedName name="juta" localSheetId="63">" "&amp;INDEX('198_Marugame Jogja'!idxRatusan,--LEFT(TEXT(RIGHT([0]!nilai,9),REPT("0",9)),1)+1)&amp;" "&amp;IF((--MID(TEXT(RIGHT([0]!nilai,9),REPT("0",9)),2,2)+1)&lt;=20,IF(--LEFT(TEXT(RIGHT([0]!nilai,9),REPT("0",9)),3)=1," satu juta",INDEX('198_Marugame Jogja'!idxSatuSampaiDuaPuluh,--LEFT(TEXT(RIGHT([0]!nilai,8),REPT("0",8)),2)+1)),INDEX('198_Marugame Jogja'!idxSatuSampaiDuaPuluh,--LEFT(RIGHT([0]!nilai,8),1)+1)&amp;" puluh "&amp;INDEX('198_Marugame Jogja'!idxSatuSampaiDuaPuluh,--LEFT(RIGHT([0]!nilai,7),1)+1))&amp;IF(OR(LEN([0]!nilai)&lt;=6,--LEFT(TEXT(RIGHT([0]!nilai,9),REPT("0",9)),3)={0;1}),""," juta")</definedName>
    <definedName name="juta" localSheetId="64">" "&amp;INDEX('199_Marugame_Smrng&amp;Cirebon'!idxRatusan,--LEFT(TEXT(RIGHT([0]!nilai,9),REPT("0",9)),1)+1)&amp;" "&amp;IF((--MID(TEXT(RIGHT([0]!nilai,9),REPT("0",9)),2,2)+1)&lt;=20,IF(--LEFT(TEXT(RIGHT([0]!nilai,9),REPT("0",9)),3)=1," satu juta",INDEX('199_Marugame_Smrng&amp;Cirebon'!idxSatuSampaiDuaPuluh,--LEFT(TEXT(RIGHT([0]!nilai,8),REPT("0",8)),2)+1)),INDEX('199_Marugame_Smrng&amp;Cirebon'!idxSatuSampaiDuaPuluh,--LEFT(RIGHT([0]!nilai,8),1)+1)&amp;" puluh "&amp;INDEX('199_Marugame_Smrng&amp;Cirebon'!idxSatuSampaiDuaPuluh,--LEFT(RIGHT([0]!nilai,7),1)+1))&amp;IF(OR(LEN([0]!nilai)&lt;=6,--LEFT(TEXT(RIGHT([0]!nilai,9),REPT("0",9)),3)={0;1}),""," juta")</definedName>
    <definedName name="juta" localSheetId="65">" "&amp;INDEX('200_Marugame_solo'!idxRatusan,--LEFT(TEXT(RIGHT([0]!nilai,9),REPT("0",9)),1)+1)&amp;" "&amp;IF((--MID(TEXT(RIGHT([0]!nilai,9),REPT("0",9)),2,2)+1)&lt;=20,IF(--LEFT(TEXT(RIGHT([0]!nilai,9),REPT("0",9)),3)=1," satu juta",INDEX('200_Marugame_solo'!idxSatuSampaiDuaPuluh,--LEFT(TEXT(RIGHT([0]!nilai,8),REPT("0",8)),2)+1)),INDEX('200_Marugame_solo'!idxSatuSampaiDuaPuluh,--LEFT(RIGHT([0]!nilai,8),1)+1)&amp;" puluh "&amp;INDEX('200_Marugame_solo'!idxSatuSampaiDuaPuluh,--LEFT(RIGHT([0]!nilai,7),1)+1))&amp;IF(OR(LEN([0]!nilai)&lt;=6,--LEFT(TEXT(RIGHT([0]!nilai,9),REPT("0",9)),3)={0;1}),""," juta")</definedName>
    <definedName name="juta" localSheetId="66">" "&amp;INDEX('201_Marugame_Bandung'!idxRatusan,--LEFT(TEXT(RIGHT([0]!nilai,9),REPT("0",9)),1)+1)&amp;" "&amp;IF((--MID(TEXT(RIGHT([0]!nilai,9),REPT("0",9)),2,2)+1)&lt;=20,IF(--LEFT(TEXT(RIGHT([0]!nilai,9),REPT("0",9)),3)=1," satu juta",INDEX('201_Marugame_Bandung'!idxSatuSampaiDuaPuluh,--LEFT(TEXT(RIGHT([0]!nilai,8),REPT("0",8)),2)+1)),INDEX('201_Marugame_Bandung'!idxSatuSampaiDuaPuluh,--LEFT(RIGHT([0]!nilai,8),1)+1)&amp;" puluh "&amp;INDEX('201_Marugame_Bandung'!idxSatuSampaiDuaPuluh,--LEFT(RIGHT([0]!nilai,7),1)+1))&amp;IF(OR(LEN([0]!nilai)&lt;=6,--LEFT(TEXT(RIGHT([0]!nilai,9),REPT("0",9)),3)={0;1}),""," juta")</definedName>
    <definedName name="juta" localSheetId="74">" "&amp;INDEX('209_Truelogs_Jambi Pel'!idxRatusan,--LEFT(TEXT(RIGHT([0]!nilai,9),REPT("0",9)),1)+1)&amp;" "&amp;IF((--MID(TEXT(RIGHT([0]!nilai,9),REPT("0",9)),2,2)+1)&lt;=20,IF(--LEFT(TEXT(RIGHT([0]!nilai,9),REPT("0",9)),3)=1," satu juta",INDEX('209_Truelogs_Jambi Pel'!idxSatuSampaiDuaPuluh,--LEFT(TEXT(RIGHT([0]!nilai,8),REPT("0",8)),2)+1)),INDEX('209_Truelogs_Jambi Pel'!idxSatuSampaiDuaPuluh,--LEFT(RIGHT([0]!nilai,8),1)+1)&amp;" puluh "&amp;INDEX('209_Truelogs_Jambi Pel'!idxSatuSampaiDuaPuluh,--LEFT(RIGHT([0]!nilai,7),1)+1))&amp;IF(OR(LEN([0]!nilai)&lt;=6,--LEFT(TEXT(RIGHT([0]!nilai,9),REPT("0",9)),3)={0;1}),"","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"&amp;INDEX('134_Telkom Satelit_Bogor'!idxRatusan,--LEFT(TEXT(RIGHT(nilai,9),REPT("0",9)),1)+1)&amp;" "&amp;IF((--MID(TEXT(RIGHT(nilai,9),REPT("0",9)),2,2)+1)&lt;=20,IF(--LEFT(TEXT(RIGHT(nilai,9),REPT("0",9)),3)=1," satu juta / ",INDEX('134_Telkom Satelit_Bogor'!idxSatuSampaiDuaPuluh,--LEFT(TEXT(RIGHT(nilai,8),REPT("0",8)),2)+1)),INDEX('134_Telkom Satelit_Bogor'!idxSatuSampaiDuaPuluh,--LEFT(RIGHT(nilai,8),1)+1)&amp;" puluh "&amp;INDEX('134_Telkom Satelit_Bogor'!idxSatuSampaiDuaPuluh,--LEFT(RIGHT(nilai,7),1)+1))&amp;IF(OR(LEN(nilai)&lt;=6,--LEFT(TEXT(RIGHT(nilai,9),REPT("0",9)),3)={0;1}),""," juta / ")</definedName>
    <definedName name="juta2" localSheetId="1">" "&amp;INDEX('135_SITC_pabeanan_Cina'!idxRatusan,--LEFT(TEXT(RIGHT(nilai,9),REPT("0",9)),1)+1)&amp;" "&amp;IF((--MID(TEXT(RIGHT(nilai,9),REPT("0",9)),2,2)+1)&lt;=20,IF(--LEFT(TEXT(RIGHT(nilai,9),REPT("0",9)),3)=1," satu juta / ",INDEX('135_SITC_pabeanan_Cina'!idxSatuSampaiDuaPuluh,--LEFT(TEXT(RIGHT(nilai,8),REPT("0",8)),2)+1)),INDEX('135_SITC_pabeanan_Cina'!idxSatuSampaiDuaPuluh,--LEFT(RIGHT(nilai,8),1)+1)&amp;" puluh "&amp;INDEX('135_SITC_pabeanan_Cina'!idxSatuSampaiDuaPuluh,--LEFT(RIGHT(nilai,7),1)+1))&amp;IF(OR(LEN(nilai)&lt;=6,--LEFT(TEXT(RIGHT(nilai,9),REPT("0",9)),3)={0;1}),""," juta / ")</definedName>
    <definedName name="juta2" localSheetId="3">" "&amp;INDEX('137_Galaksi Mandiri_Makassar'!idxRatusan,--LEFT(TEXT(RIGHT(nilai,9),REPT("0",9)),1)+1)&amp;" "&amp;IF((--MID(TEXT(RIGHT(nilai,9),REPT("0",9)),2,2)+1)&lt;=20,IF(--LEFT(TEXT(RIGHT(nilai,9),REPT("0",9)),3)=1," satu juta / ",INDEX('137_Galaksi Mandiri_Makassar'!idxSatuSampaiDuaPuluh,--LEFT(TEXT(RIGHT(nilai,8),REPT("0",8)),2)+1)),INDEX('137_Galaksi Mandiri_Makassar'!idxSatuSampaiDuaPuluh,--LEFT(RIGHT(nilai,8),1)+1)&amp;" puluh "&amp;INDEX('137_Galaksi Mandiri_Makassar'!idxSatuSampaiDuaPuluh,--LEFT(RIGHT(nilai,7),1)+1))&amp;IF(OR(LEN(nilai)&lt;=6,--LEFT(TEXT(RIGHT(nilai,9),REPT("0",9)),3)={0;1}),""," juta / ")</definedName>
    <definedName name="juta2" localSheetId="4">" "&amp;INDEX('138_Link pasifik_USA'!idxRatusan,--LEFT(TEXT(RIGHT(nilai,9),REPT("0",9)),1)+1)&amp;" "&amp;IF((--MID(TEXT(RIGHT(nilai,9),REPT("0",9)),2,2)+1)&lt;=20,IF(--LEFT(TEXT(RIGHT(nilai,9),REPT("0",9)),3)=1," satu juta / ",INDEX('138_Link pasifik_USA'!idxSatuSampaiDuaPuluh,--LEFT(TEXT(RIGHT(nilai,8),REPT("0",8)),2)+1)),INDEX('138_Link pasifik_USA'!idxSatuSampaiDuaPuluh,--LEFT(RIGHT(nilai,8),1)+1)&amp;" puluh "&amp;INDEX('138_Link pasifik_USA'!idxSatuSampaiDuaPuluh,--LEFT(RIGHT(nilai,7),1)+1))&amp;IF(OR(LEN(nilai)&lt;=6,--LEFT(TEXT(RIGHT(nilai,9),REPT("0",9)),3)={0;1}),""," juta / ")</definedName>
    <definedName name="juta2" localSheetId="6">" "&amp;INDEX('140_Telkom Satelit_Depok'!idxRatusan,--LEFT(TEXT(RIGHT([0]!nilai,9),REPT("0",9)),1)+1)&amp;" "&amp;IF((--MID(TEXT(RIGHT([0]!nilai,9),REPT("0",9)),2,2)+1)&lt;=20,IF(--LEFT(TEXT(RIGHT([0]!nilai,9),REPT("0",9)),3)=1," satu juta / ",INDEX('140_Telkom Satelit_Depok'!idxSatuSampaiDuaPuluh,--LEFT(TEXT(RIGHT([0]!nilai,8),REPT("0",8)),2)+1)),INDEX('140_Telkom Satelit_Depok'!idxSatuSampaiDuaPuluh,--LEFT(RIGHT([0]!nilai,8),1)+1)&amp;" puluh "&amp;INDEX('140_Telkom Satelit_Depok'!idxSatuSampaiDuaPuluh,--LEFT(RIGHT([0]!nilai,7),1)+1))&amp;IF(OR(LEN([0]!nilai)&lt;=6,--LEFT(TEXT(RIGHT([0]!nilai,9),REPT("0",9)),3)={0;1}),""," juta / ")</definedName>
    <definedName name="juta2" localSheetId="7">" "&amp;INDEX('141_Marugame_solo'!idxRatusan,--LEFT(TEXT(RIGHT(nilai,9),REPT("0",9)),1)+1)&amp;" "&amp;IF((--MID(TEXT(RIGHT(nilai,9),REPT("0",9)),2,2)+1)&lt;=20,IF(--LEFT(TEXT(RIGHT(nilai,9),REPT("0",9)),3)=1," satu juta / ",INDEX('141_Marugame_solo'!idxSatuSampaiDuaPuluh,--LEFT(TEXT(RIGHT(nilai,8),REPT("0",8)),2)+1)),INDEX('141_Marugame_solo'!idxSatuSampaiDuaPuluh,--LEFT(RIGHT(nilai,8),1)+1)&amp;" puluh "&amp;INDEX('141_Marugame_solo'!idxSatuSampaiDuaPuluh,--LEFT(RIGHT(nilai,7),1)+1))&amp;IF(OR(LEN(nilai)&lt;=6,--LEFT(TEXT(RIGHT(nilai,9),REPT("0",9)),3)={0;1}),""," juta / ")</definedName>
    <definedName name="juta2" localSheetId="8">" "&amp;INDEX('142_Marugame_Bandung'!idxRatusan,--LEFT(TEXT(RIGHT([0]!nilai,9),REPT("0",9)),1)+1)&amp;" "&amp;IF((--MID(TEXT(RIGHT([0]!nilai,9),REPT("0",9)),2,2)+1)&lt;=20,IF(--LEFT(TEXT(RIGHT([0]!nilai,9),REPT("0",9)),3)=1," satu juta / ",INDEX('142_Marugame_Bandung'!idxSatuSampaiDuaPuluh,--LEFT(TEXT(RIGHT([0]!nilai,8),REPT("0",8)),2)+1)),INDEX('142_Marugame_Bandung'!idxSatuSampaiDuaPuluh,--LEFT(RIGHT([0]!nilai,8),1)+1)&amp;" puluh "&amp;INDEX('142_Marugame_Bandung'!idxSatuSampaiDuaPuluh,--LEFT(RIGHT([0]!nilai,7),1)+1))&amp;IF(OR(LEN([0]!nilai)&lt;=6,--LEFT(TEXT(RIGHT([0]!nilai,9),REPT("0",9)),3)={0;1}),""," juta / ")</definedName>
    <definedName name="juta2" localSheetId="9">" "&amp;INDEX('143_Marugame_Jakarta'!idxRatusan,--LEFT(TEXT(RIGHT([0]!nilai,9),REPT("0",9)),1)+1)&amp;" "&amp;IF((--MID(TEXT(RIGHT([0]!nilai,9),REPT("0",9)),2,2)+1)&lt;=20,IF(--LEFT(TEXT(RIGHT([0]!nilai,9),REPT("0",9)),3)=1," satu juta / ",INDEX('143_Marugame_Jakarta'!idxSatuSampaiDuaPuluh,--LEFT(TEXT(RIGHT([0]!nilai,8),REPT("0",8)),2)+1)),INDEX('143_Marugame_Jakarta'!idxSatuSampaiDuaPuluh,--LEFT(RIGHT([0]!nilai,8),1)+1)&amp;" puluh "&amp;INDEX('143_Marugame_Jakarta'!idxSatuSampaiDuaPuluh,--LEFT(RIGHT([0]!nilai,7),1)+1))&amp;IF(OR(LEN([0]!nilai)&lt;=6,--LEFT(TEXT(RIGHT([0]!nilai,9),REPT("0",9)),3)={0;1}),""," juta / ")</definedName>
    <definedName name="juta2" localSheetId="10">" "&amp;INDEX('144_Marugame_Jakarta '!idxRatusan,--LEFT(TEXT(RIGHT([0]!nilai,9),REPT("0",9)),1)+1)&amp;" "&amp;IF((--MID(TEXT(RIGHT([0]!nilai,9),REPT("0",9)),2,2)+1)&lt;=20,IF(--LEFT(TEXT(RIGHT([0]!nilai,9),REPT("0",9)),3)=1," satu juta / ",INDEX('144_Marugame_Jakarta '!idxSatuSampaiDuaPuluh,--LEFT(TEXT(RIGHT([0]!nilai,8),REPT("0",8)),2)+1)),INDEX('144_Marugame_Jakarta '!idxSatuSampaiDuaPuluh,--LEFT(RIGHT([0]!nilai,8),1)+1)&amp;" puluh "&amp;INDEX('144_Marugame_Jakarta '!idxSatuSampaiDuaPuluh,--LEFT(RIGHT([0]!nilai,7),1)+1))&amp;IF(OR(LEN([0]!nilai)&lt;=6,--LEFT(TEXT(RIGHT([0]!nilai,9),REPT("0",9)),3)={0;1}),""," juta / ")</definedName>
    <definedName name="juta2" localSheetId="11">" "&amp;INDEX('145_Marugame_Semarang'!idxRatusan,--LEFT(TEXT(RIGHT([0]!nilai,9),REPT("0",9)),1)+1)&amp;" "&amp;IF((--MID(TEXT(RIGHT([0]!nilai,9),REPT("0",9)),2,2)+1)&lt;=20,IF(--LEFT(TEXT(RIGHT([0]!nilai,9),REPT("0",9)),3)=1," satu juta / ",INDEX('145_Marugame_Semarang'!idxSatuSampaiDuaPuluh,--LEFT(TEXT(RIGHT([0]!nilai,8),REPT("0",8)),2)+1)),INDEX('145_Marugame_Semarang'!idxSatuSampaiDuaPuluh,--LEFT(RIGHT([0]!nilai,8),1)+1)&amp;" puluh "&amp;INDEX('145_Marugame_Semarang'!idxSatuSampaiDuaPuluh,--LEFT(RIGHT([0]!nilai,7),1)+1))&amp;IF(OR(LEN([0]!nilai)&lt;=6,--LEFT(TEXT(RIGHT([0]!nilai,9),REPT("0",9)),3)={0;1}),""," juta / ")</definedName>
    <definedName name="juta2" localSheetId="12">" "&amp;INDEX('147_Marugame Jogja'!idxRatusan,--LEFT(TEXT(RIGHT([0]!nilai,9),REPT("0",9)),1)+1)&amp;" "&amp;IF((--MID(TEXT(RIGHT([0]!nilai,9),REPT("0",9)),2,2)+1)&lt;=20,IF(--LEFT(TEXT(RIGHT([0]!nilai,9),REPT("0",9)),3)=1," satu juta / ",INDEX('147_Marugame Jogja'!idxSatuSampaiDuaPuluh,--LEFT(TEXT(RIGHT([0]!nilai,8),REPT("0",8)),2)+1)),INDEX('147_Marugame Jogja'!idxSatuSampaiDuaPuluh,--LEFT(RIGHT([0]!nilai,8),1)+1)&amp;" puluh "&amp;INDEX('147_Marugame Jogja'!idxSatuSampaiDuaPuluh,--LEFT(RIGHT([0]!nilai,7),1)+1))&amp;IF(OR(LEN([0]!nilai)&lt;=6,--LEFT(TEXT(RIGHT([0]!nilai,9),REPT("0",9)),3)={0;1}),""," juta / ")</definedName>
    <definedName name="juta2" localSheetId="13">" "&amp;INDEX('148_Marugame Bandung'!idxRatusan,--LEFT(TEXT(RIGHT([0]!nilai,9),REPT("0",9)),1)+1)&amp;" "&amp;IF((--MID(TEXT(RIGHT([0]!nilai,9),REPT("0",9)),2,2)+1)&lt;=20,IF(--LEFT(TEXT(RIGHT([0]!nilai,9),REPT("0",9)),3)=1," satu juta / ",INDEX('148_Marugame Bandung'!idxSatuSampaiDuaPuluh,--LEFT(TEXT(RIGHT([0]!nilai,8),REPT("0",8)),2)+1)),INDEX('148_Marugame Bandung'!idxSatuSampaiDuaPuluh,--LEFT(RIGHT([0]!nilai,8),1)+1)&amp;" puluh "&amp;INDEX('148_Marugame Bandung'!idxSatuSampaiDuaPuluh,--LEFT(RIGHT([0]!nilai,7),1)+1))&amp;IF(OR(LEN([0]!nilai)&lt;=6,--LEFT(TEXT(RIGHT([0]!nilai,9),REPT("0",9)),3)={0;1}),""," juta / ")</definedName>
    <definedName name="juta2" localSheetId="14">" "&amp;INDEX('149_Marugame_Bogor'!idxRatusan,--LEFT(TEXT(RIGHT([0]!nilai,9),REPT("0",9)),1)+1)&amp;" "&amp;IF((--MID(TEXT(RIGHT([0]!nilai,9),REPT("0",9)),2,2)+1)&lt;=20,IF(--LEFT(TEXT(RIGHT([0]!nilai,9),REPT("0",9)),3)=1," satu juta / ",INDEX('149_Marugame_Bogor'!idxSatuSampaiDuaPuluh,--LEFT(TEXT(RIGHT([0]!nilai,8),REPT("0",8)),2)+1)),INDEX('149_Marugame_Bogor'!idxSatuSampaiDuaPuluh,--LEFT(RIGHT([0]!nilai,8),1)+1)&amp;" puluh "&amp;INDEX('149_Marugame_Bogor'!idxSatuSampaiDuaPuluh,--LEFT(RIGHT([0]!nilai,7),1)+1))&amp;IF(OR(LEN([0]!nilai)&lt;=6,--LEFT(TEXT(RIGHT([0]!nilai,9),REPT("0",9)),3)={0;1}),""," juta / ")</definedName>
    <definedName name="juta2" localSheetId="22">" "&amp;INDEX('158_W6_DEPOK'!idxRatusan,--LEFT(TEXT(RIGHT([0]!nilai,9),REPT("0",9)),1)+1)&amp;" "&amp;IF((--MID(TEXT(RIGHT([0]!nilai,9),REPT("0",9)),2,2)+1)&lt;=20,IF(--LEFT(TEXT(RIGHT([0]!nilai,9),REPT("0",9)),3)=1," satu juta / ",INDEX('158_W6_DEPOK'!idxSatuSampaiDuaPuluh,--LEFT(TEXT(RIGHT([0]!nilai,8),REPT("0",8)),2)+1)),INDEX('158_W6_DEPOK'!idxSatuSampaiDuaPuluh,--LEFT(RIGHT([0]!nilai,8),1)+1)&amp;" puluh "&amp;INDEX('158_W6_DEPOK'!idxSatuSampaiDuaPuluh,--LEFT(RIGHT([0]!nilai,7),1)+1))&amp;IF(OR(LEN([0]!nilai)&lt;=6,--LEFT(TEXT(RIGHT([0]!nilai,9),REPT("0",9)),3)={0;1}),""," juta / ")</definedName>
    <definedName name="juta2" localSheetId="24">" "&amp;INDEX('159_W6_TANGERANG'!idxRatusan,--LEFT(TEXT(RIGHT([0]!nilai,9),REPT("0",9)),1)+1)&amp;" "&amp;IF((--MID(TEXT(RIGHT([0]!nilai,9),REPT("0",9)),2,2)+1)&lt;=20,IF(--LEFT(TEXT(RIGHT([0]!nilai,9),REPT("0",9)),3)=1," satu juta / ",INDEX('159_W6_TANGERANG'!idxSatuSampaiDuaPuluh,--LEFT(TEXT(RIGHT([0]!nilai,8),REPT("0",8)),2)+1)),INDEX('159_W6_TANGERANG'!idxSatuSampaiDuaPuluh,--LEFT(RIGHT([0]!nilai,8),1)+1)&amp;" puluh "&amp;INDEX('159_W6_TANGERANG'!idxSatuSampaiDuaPuluh,--LEFT(RIGHT([0]!nilai,7),1)+1))&amp;IF(OR(LEN([0]!nilai)&lt;=6,--LEFT(TEXT(RIGHT([0]!nilai,9),REPT("0",9)),3)={0;1}),""," juta / ")</definedName>
    <definedName name="juta2" localSheetId="25">" "&amp;INDEX('160_W6_TANGERANG'!idxRatusan,--LEFT(TEXT(RIGHT([0]!nilai,9),REPT("0",9)),1)+1)&amp;" "&amp;IF((--MID(TEXT(RIGHT([0]!nilai,9),REPT("0",9)),2,2)+1)&lt;=20,IF(--LEFT(TEXT(RIGHT([0]!nilai,9),REPT("0",9)),3)=1," satu juta / ",INDEX('160_W6_TANGERANG'!idxSatuSampaiDuaPuluh,--LEFT(TEXT(RIGHT([0]!nilai,8),REPT("0",8)),2)+1)),INDEX('160_W6_TANGERANG'!idxSatuSampaiDuaPuluh,--LEFT(RIGHT([0]!nilai,8),1)+1)&amp;" puluh "&amp;INDEX('160_W6_TANGERANG'!idxSatuSampaiDuaPuluh,--LEFT(RIGHT([0]!nilai,7),1)+1))&amp;IF(OR(LEN([0]!nilai)&lt;=6,--LEFT(TEXT(RIGHT([0]!nilai,9),REPT("0",9)),3)={0;1}),""," juta / ")</definedName>
    <definedName name="juta2" localSheetId="26">" "&amp;INDEX('161_W6_TANGERANG'!idxRatusan,--LEFT(TEXT(RIGHT([0]!nilai,9),REPT("0",9)),1)+1)&amp;" "&amp;IF((--MID(TEXT(RIGHT([0]!nilai,9),REPT("0",9)),2,2)+1)&lt;=20,IF(--LEFT(TEXT(RIGHT([0]!nilai,9),REPT("0",9)),3)=1," satu juta / ",INDEX('161_W6_TANGERANG'!idxSatuSampaiDuaPuluh,--LEFT(TEXT(RIGHT([0]!nilai,8),REPT("0",8)),2)+1)),INDEX('161_W6_TANGERANG'!idxSatuSampaiDuaPuluh,--LEFT(RIGHT([0]!nilai,8),1)+1)&amp;" puluh "&amp;INDEX('161_W6_TANGERANG'!idxSatuSampaiDuaPuluh,--LEFT(RIGHT([0]!nilai,7),1)+1))&amp;IF(OR(LEN([0]!nilai)&lt;=6,--LEFT(TEXT(RIGHT([0]!nilai,9),REPT("0",9)),3)={0;1}),""," juta / ")</definedName>
    <definedName name="juta2" localSheetId="27">" "&amp;INDEX('162_W6_TANGERANG'!idxRatusan,--LEFT(TEXT(RIGHT([0]!nilai,9),REPT("0",9)),1)+1)&amp;" "&amp;IF((--MID(TEXT(RIGHT([0]!nilai,9),REPT("0",9)),2,2)+1)&lt;=20,IF(--LEFT(TEXT(RIGHT([0]!nilai,9),REPT("0",9)),3)=1," satu juta / ",INDEX('162_W6_TANGERANG'!idxSatuSampaiDuaPuluh,--LEFT(TEXT(RIGHT([0]!nilai,8),REPT("0",8)),2)+1)),INDEX('162_W6_TANGERANG'!idxSatuSampaiDuaPuluh,--LEFT(RIGHT([0]!nilai,8),1)+1)&amp;" puluh "&amp;INDEX('162_W6_TANGERANG'!idxSatuSampaiDuaPuluh,--LEFT(RIGHT([0]!nilai,7),1)+1))&amp;IF(OR(LEN([0]!nilai)&lt;=6,--LEFT(TEXT(RIGHT([0]!nilai,9),REPT("0",9)),3)={0;1}),""," juta / ")</definedName>
    <definedName name="juta2" localSheetId="28">" "&amp;INDEX('163_W6_TANGERANG'!idxRatusan,--LEFT(TEXT(RIGHT([0]!nilai,9),REPT("0",9)),1)+1)&amp;" "&amp;IF((--MID(TEXT(RIGHT([0]!nilai,9),REPT("0",9)),2,2)+1)&lt;=20,IF(--LEFT(TEXT(RIGHT([0]!nilai,9),REPT("0",9)),3)=1," satu juta / ",INDEX('163_W6_TANGERANG'!idxSatuSampaiDuaPuluh,--LEFT(TEXT(RIGHT([0]!nilai,8),REPT("0",8)),2)+1)),INDEX('163_W6_TANGERANG'!idxSatuSampaiDuaPuluh,--LEFT(RIGHT([0]!nilai,8),1)+1)&amp;" puluh "&amp;INDEX('163_W6_TANGERANG'!idxSatuSampaiDuaPuluh,--LEFT(RIGHT([0]!nilai,7),1)+1))&amp;IF(OR(LEN([0]!nilai)&lt;=6,--LEFT(TEXT(RIGHT([0]!nilai,9),REPT("0",9)),3)={0;1}),""," juta / ")</definedName>
    <definedName name="juta2" localSheetId="29">" "&amp;INDEX('164_W6_PULOGADUNG'!idxRatusan,--LEFT(TEXT(RIGHT([0]!nilai,9),REPT("0",9)),1)+1)&amp;" "&amp;IF((--MID(TEXT(RIGHT([0]!nilai,9),REPT("0",9)),2,2)+1)&lt;=20,IF(--LEFT(TEXT(RIGHT([0]!nilai,9),REPT("0",9)),3)=1," satu juta / ",INDEX('164_W6_PULOGADUNG'!idxSatuSampaiDuaPuluh,--LEFT(TEXT(RIGHT([0]!nilai,8),REPT("0",8)),2)+1)),INDEX('164_W6_PULOGADUNG'!idxSatuSampaiDuaPuluh,--LEFT(RIGHT([0]!nilai,8),1)+1)&amp;" puluh "&amp;INDEX('164_W6_PULOGADUNG'!idxSatuSampaiDuaPuluh,--LEFT(RIGHT([0]!nilai,7),1)+1))&amp;IF(OR(LEN([0]!nilai)&lt;=6,--LEFT(TEXT(RIGHT([0]!nilai,9),REPT("0",9)),3)={0;1}),""," juta / ")</definedName>
    <definedName name="juta2" localSheetId="30">" "&amp;INDEX('165_W6_PENJARINGAN'!idxRatusan,--LEFT(TEXT(RIGHT([0]!nilai,9),REPT("0",9)),1)+1)&amp;" "&amp;IF((--MID(TEXT(RIGHT([0]!nilai,9),REPT("0",9)),2,2)+1)&lt;=20,IF(--LEFT(TEXT(RIGHT([0]!nilai,9),REPT("0",9)),3)=1," satu juta / ",INDEX('165_W6_PENJARINGAN'!idxSatuSampaiDuaPuluh,--LEFT(TEXT(RIGHT([0]!nilai,8),REPT("0",8)),2)+1)),INDEX('165_W6_PENJARINGAN'!idxSatuSampaiDuaPuluh,--LEFT(RIGHT([0]!nilai,8),1)+1)&amp;" puluh "&amp;INDEX('165_W6_PENJARINGAN'!idxSatuSampaiDuaPuluh,--LEFT(RIGHT([0]!nilai,7),1)+1))&amp;IF(OR(LEN([0]!nilai)&lt;=6,--LEFT(TEXT(RIGHT([0]!nilai,9),REPT("0",9)),3)={0;1}),""," juta / ")</definedName>
    <definedName name="juta2" localSheetId="31">" "&amp;INDEX('166_W6_Pakuwon Surabaya'!idxRatusan,--LEFT(TEXT(RIGHT([0]!nilai,9),REPT("0",9)),1)+1)&amp;" "&amp;IF((--MID(TEXT(RIGHT([0]!nilai,9),REPT("0",9)),2,2)+1)&lt;=20,IF(--LEFT(TEXT(RIGHT([0]!nilai,9),REPT("0",9)),3)=1," satu juta / ",INDEX('166_W6_Pakuwon Surabaya'!idxSatuSampaiDuaPuluh,--LEFT(TEXT(RIGHT([0]!nilai,8),REPT("0",8)),2)+1)),INDEX('166_W6_Pakuwon Surabaya'!idxSatuSampaiDuaPuluh,--LEFT(RIGHT([0]!nilai,8),1)+1)&amp;" puluh "&amp;INDEX('166_W6_Pakuwon Surabaya'!idxSatuSampaiDuaPuluh,--LEFT(RIGHT([0]!nilai,7),1)+1))&amp;IF(OR(LEN([0]!nilai)&lt;=6,--LEFT(TEXT(RIGHT([0]!nilai,9),REPT("0",9)),3)={0;1}),""," juta / ")</definedName>
    <definedName name="juta2" localSheetId="32">" "&amp;INDEX('167_W6_Tangerang'!idxRatusan,--LEFT(TEXT(RIGHT([0]!nilai,9),REPT("0",9)),1)+1)&amp;" "&amp;IF((--MID(TEXT(RIGHT([0]!nilai,9),REPT("0",9)),2,2)+1)&lt;=20,IF(--LEFT(TEXT(RIGHT([0]!nilai,9),REPT("0",9)),3)=1," satu juta / ",INDEX('167_W6_Tangerang'!idxSatuSampaiDuaPuluh,--LEFT(TEXT(RIGHT([0]!nilai,8),REPT("0",8)),2)+1)),INDEX('167_W6_Tangerang'!idxSatuSampaiDuaPuluh,--LEFT(RIGHT([0]!nilai,8),1)+1)&amp;" puluh "&amp;INDEX('167_W6_Tangerang'!idxSatuSampaiDuaPuluh,--LEFT(RIGHT([0]!nilai,7),1)+1))&amp;IF(OR(LEN([0]!nilai)&lt;=6,--LEFT(TEXT(RIGHT([0]!nilai,9),REPT("0",9)),3)={0;1}),""," juta / ")</definedName>
    <definedName name="juta2" localSheetId="33">" "&amp;INDEX('168_W6_Tangerang'!idxRatusan,--LEFT(TEXT(RIGHT([0]!nilai,9),REPT("0",9)),1)+1)&amp;" "&amp;IF((--MID(TEXT(RIGHT([0]!nilai,9),REPT("0",9)),2,2)+1)&lt;=20,IF(--LEFT(TEXT(RIGHT([0]!nilai,9),REPT("0",9)),3)=1," satu juta / ",INDEX('168_W6_Tangerang'!idxSatuSampaiDuaPuluh,--LEFT(TEXT(RIGHT([0]!nilai,8),REPT("0",8)),2)+1)),INDEX('168_W6_Tangerang'!idxSatuSampaiDuaPuluh,--LEFT(RIGHT([0]!nilai,8),1)+1)&amp;" puluh "&amp;INDEX('168_W6_Tangerang'!idxSatuSampaiDuaPuluh,--LEFT(RIGHT([0]!nilai,7),1)+1))&amp;IF(OR(LEN([0]!nilai)&lt;=6,--LEFT(TEXT(RIGHT([0]!nilai,9),REPT("0",9)),3)={0;1}),""," juta / ")</definedName>
    <definedName name="juta2" localSheetId="34">" "&amp;INDEX('169_W6_ Cakung'!idxRatusan,--LEFT(TEXT(RIGHT([0]!nilai,9),REPT("0",9)),1)+1)&amp;" "&amp;IF((--MID(TEXT(RIGHT([0]!nilai,9),REPT("0",9)),2,2)+1)&lt;=20,IF(--LEFT(TEXT(RIGHT([0]!nilai,9),REPT("0",9)),3)=1," satu juta / ",INDEX('169_W6_ Cakung'!idxSatuSampaiDuaPuluh,--LEFT(TEXT(RIGHT([0]!nilai,8),REPT("0",8)),2)+1)),INDEX('169_W6_ Cakung'!idxSatuSampaiDuaPuluh,--LEFT(RIGHT([0]!nilai,8),1)+1)&amp;" puluh "&amp;INDEX('169_W6_ Cakung'!idxSatuSampaiDuaPuluh,--LEFT(RIGHT([0]!nilai,7),1)+1))&amp;IF(OR(LEN([0]!nilai)&lt;=6,--LEFT(TEXT(RIGHT([0]!nilai,9),REPT("0",9)),3)={0;1}),""," juta / ")</definedName>
    <definedName name="juta2" localSheetId="35">" "&amp;INDEX('170_W6_Citeureup'!idxRatusan,--LEFT(TEXT(RIGHT([0]!nilai,9),REPT("0",9)),1)+1)&amp;" "&amp;IF((--MID(TEXT(RIGHT([0]!nilai,9),REPT("0",9)),2,2)+1)&lt;=20,IF(--LEFT(TEXT(RIGHT([0]!nilai,9),REPT("0",9)),3)=1," satu juta / ",INDEX('170_W6_Citeureup'!idxSatuSampaiDuaPuluh,--LEFT(TEXT(RIGHT([0]!nilai,8),REPT("0",8)),2)+1)),INDEX('170_W6_Citeureup'!idxSatuSampaiDuaPuluh,--LEFT(RIGHT([0]!nilai,8),1)+1)&amp;" puluh "&amp;INDEX('170_W6_Citeureup'!idxSatuSampaiDuaPuluh,--LEFT(RIGHT([0]!nilai,7),1)+1))&amp;IF(OR(LEN([0]!nilai)&lt;=6,--LEFT(TEXT(RIGHT([0]!nilai,9),REPT("0",9)),3)={0;1}),""," juta / ")</definedName>
    <definedName name="juta2" localSheetId="36">" "&amp;INDEX('171_W6_Tangerang'!idxRatusan,--LEFT(TEXT(RIGHT([0]!nilai,9),REPT("0",9)),1)+1)&amp;" "&amp;IF((--MID(TEXT(RIGHT([0]!nilai,9),REPT("0",9)),2,2)+1)&lt;=20,IF(--LEFT(TEXT(RIGHT([0]!nilai,9),REPT("0",9)),3)=1," satu juta / ",INDEX('171_W6_Tangerang'!idxSatuSampaiDuaPuluh,--LEFT(TEXT(RIGHT([0]!nilai,8),REPT("0",8)),2)+1)),INDEX('171_W6_Tangerang'!idxSatuSampaiDuaPuluh,--LEFT(RIGHT([0]!nilai,8),1)+1)&amp;" puluh "&amp;INDEX('171_W6_Tangerang'!idxSatuSampaiDuaPuluh,--LEFT(RIGHT([0]!nilai,7),1)+1))&amp;IF(OR(LEN([0]!nilai)&lt;=6,--LEFT(TEXT(RIGHT([0]!nilai,9),REPT("0",9)),3)={0;1}),""," juta / ")</definedName>
    <definedName name="juta2" localSheetId="38">" "&amp;INDEX('172_W6_Ancol,Marunda, Koja'!idxRatusan,--LEFT(TEXT(RIGHT([0]!nilai,9),REPT("0",9)),1)+1)&amp;" "&amp;IF((--MID(TEXT(RIGHT([0]!nilai,9),REPT("0",9)),2,2)+1)&lt;=20,IF(--LEFT(TEXT(RIGHT([0]!nilai,9),REPT("0",9)),3)=1," satu juta / ",INDEX('172_W6_Ancol,Marunda, Koja'!idxSatuSampaiDuaPuluh,--LEFT(TEXT(RIGHT([0]!nilai,8),REPT("0",8)),2)+1)),INDEX('172_W6_Ancol,Marunda, Koja'!idxSatuSampaiDuaPuluh,--LEFT(RIGHT([0]!nilai,8),1)+1)&amp;" puluh "&amp;INDEX('172_W6_Ancol,Marunda, Koja'!idxSatuSampaiDuaPuluh,--LEFT(RIGHT([0]!nilai,7),1)+1))&amp;IF(OR(LEN([0]!nilai)&lt;=6,--LEFT(TEXT(RIGHT([0]!nilai,9),REPT("0",9)),3)={0;1}),""," juta / ")</definedName>
    <definedName name="juta2" localSheetId="37">" "&amp;INDEX('173_W6_Tangerang'!idxRatusan,--LEFT(TEXT(RIGHT([0]!nilai,9),REPT("0",9)),1)+1)&amp;" "&amp;IF((--MID(TEXT(RIGHT([0]!nilai,9),REPT("0",9)),2,2)+1)&lt;=20,IF(--LEFT(TEXT(RIGHT([0]!nilai,9),REPT("0",9)),3)=1," satu juta / ",INDEX('173_W6_Tangerang'!idxSatuSampaiDuaPuluh,--LEFT(TEXT(RIGHT([0]!nilai,8),REPT("0",8)),2)+1)),INDEX('173_W6_Tangerang'!idxSatuSampaiDuaPuluh,--LEFT(RIGHT([0]!nilai,8),1)+1)&amp;" puluh "&amp;INDEX('173_W6_Tangerang'!idxSatuSampaiDuaPuluh,--LEFT(RIGHT([0]!nilai,7),1)+1))&amp;IF(OR(LEN([0]!nilai)&lt;=6,--LEFT(TEXT(RIGHT([0]!nilai,9),REPT("0",9)),3)={0;1}),""," juta / ")</definedName>
    <definedName name="juta2" localSheetId="39">" "&amp;INDEX('174_W6_Tangerang '!idxRatusan,--LEFT(TEXT(RIGHT([0]!nilai,9),REPT("0",9)),1)+1)&amp;" "&amp;IF((--MID(TEXT(RIGHT([0]!nilai,9),REPT("0",9)),2,2)+1)&lt;=20,IF(--LEFT(TEXT(RIGHT([0]!nilai,9),REPT("0",9)),3)=1," satu juta / ",INDEX('174_W6_Tangerang '!idxSatuSampaiDuaPuluh,--LEFT(TEXT(RIGHT([0]!nilai,8),REPT("0",8)),2)+1)),INDEX('174_W6_Tangerang '!idxSatuSampaiDuaPuluh,--LEFT(RIGHT([0]!nilai,8),1)+1)&amp;" puluh "&amp;INDEX('174_W6_Tangerang '!idxSatuSampaiDuaPuluh,--LEFT(RIGHT([0]!nilai,7),1)+1))&amp;IF(OR(LEN([0]!nilai)&lt;=6,--LEFT(TEXT(RIGHT([0]!nilai,9),REPT("0",9)),3)={0;1}),""," juta / ")</definedName>
    <definedName name="juta2" localSheetId="40">" "&amp;INDEX('175_W6_Tangerang '!idxRatusan,--LEFT(TEXT(RIGHT([0]!nilai,9),REPT("0",9)),1)+1)&amp;" "&amp;IF((--MID(TEXT(RIGHT([0]!nilai,9),REPT("0",9)),2,2)+1)&lt;=20,IF(--LEFT(TEXT(RIGHT([0]!nilai,9),REPT("0",9)),3)=1," satu juta / ",INDEX('175_W6_Tangerang '!idxSatuSampaiDuaPuluh,--LEFT(TEXT(RIGHT([0]!nilai,8),REPT("0",8)),2)+1)),INDEX('175_W6_Tangerang '!idxSatuSampaiDuaPuluh,--LEFT(RIGHT([0]!nilai,8),1)+1)&amp;" puluh "&amp;INDEX('175_W6_Tangerang '!idxSatuSampaiDuaPuluh,--LEFT(RIGHT([0]!nilai,7),1)+1))&amp;IF(OR(LEN([0]!nilai)&lt;=6,--LEFT(TEXT(RIGHT([0]!nilai,9),REPT("0",9)),3)={0;1}),""," juta / ")</definedName>
    <definedName name="juta2" localSheetId="41">" "&amp;INDEX('176_W6_Sukabumi'!idxRatusan,--LEFT(TEXT(RIGHT([0]!nilai,9),REPT("0",9)),1)+1)&amp;" "&amp;IF((--MID(TEXT(RIGHT([0]!nilai,9),REPT("0",9)),2,2)+1)&lt;=20,IF(--LEFT(TEXT(RIGHT([0]!nilai,9),REPT("0",9)),3)=1," satu juta / ",INDEX('176_W6_Sukabumi'!idxSatuSampaiDuaPuluh,--LEFT(TEXT(RIGHT([0]!nilai,8),REPT("0",8)),2)+1)),INDEX('176_W6_Sukabumi'!idxSatuSampaiDuaPuluh,--LEFT(RIGHT([0]!nilai,8),1)+1)&amp;" puluh "&amp;INDEX('176_W6_Sukabumi'!idxSatuSampaiDuaPuluh,--LEFT(RIGHT([0]!nilai,7),1)+1))&amp;IF(OR(LEN([0]!nilai)&lt;=6,--LEFT(TEXT(RIGHT([0]!nilai,9),REPT("0",9)),3)={0;1}),""," juta / ")</definedName>
    <definedName name="juta2" localSheetId="42">" "&amp;INDEX('177_W6_Tangerang'!idxRatusan,--LEFT(TEXT(RIGHT([0]!nilai,9),REPT("0",9)),1)+1)&amp;" "&amp;IF((--MID(TEXT(RIGHT([0]!nilai,9),REPT("0",9)),2,2)+1)&lt;=20,IF(--LEFT(TEXT(RIGHT([0]!nilai,9),REPT("0",9)),3)=1," satu juta / ",INDEX('177_W6_Tangerang'!idxSatuSampaiDuaPuluh,--LEFT(TEXT(RIGHT([0]!nilai,8),REPT("0",8)),2)+1)),INDEX('177_W6_Tangerang'!idxSatuSampaiDuaPuluh,--LEFT(RIGHT([0]!nilai,8),1)+1)&amp;" puluh "&amp;INDEX('177_W6_Tangerang'!idxSatuSampaiDuaPuluh,--LEFT(RIGHT([0]!nilai,7),1)+1))&amp;IF(OR(LEN([0]!nilai)&lt;=6,--LEFT(TEXT(RIGHT([0]!nilai,9),REPT("0",9)),3)={0;1}),""," juta / ")</definedName>
    <definedName name="juta2" localSheetId="43">" "&amp;INDEX('178_W6_Meruya'!idxRatusan,--LEFT(TEXT(RIGHT([0]!nilai,9),REPT("0",9)),1)+1)&amp;" "&amp;IF((--MID(TEXT(RIGHT([0]!nilai,9),REPT("0",9)),2,2)+1)&lt;=20,IF(--LEFT(TEXT(RIGHT([0]!nilai,9),REPT("0",9)),3)=1," satu juta / ",INDEX('178_W6_Meruya'!idxSatuSampaiDuaPuluh,--LEFT(TEXT(RIGHT([0]!nilai,8),REPT("0",8)),2)+1)),INDEX('178_W6_Meruya'!idxSatuSampaiDuaPuluh,--LEFT(RIGHT([0]!nilai,8),1)+1)&amp;" puluh "&amp;INDEX('178_W6_Meruya'!idxSatuSampaiDuaPuluh,--LEFT(RIGHT([0]!nilai,7),1)+1))&amp;IF(OR(LEN([0]!nilai)&lt;=6,--LEFT(TEXT(RIGHT([0]!nilai,9),REPT("0",9)),3)={0;1}),""," juta / ")</definedName>
    <definedName name="juta2" localSheetId="44">" "&amp;INDEX('179_W6_Kosambi'!idxRatusan,--LEFT(TEXT(RIGHT([0]!nilai,9),REPT("0",9)),1)+1)&amp;" "&amp;IF((--MID(TEXT(RIGHT([0]!nilai,9),REPT("0",9)),2,2)+1)&lt;=20,IF(--LEFT(TEXT(RIGHT([0]!nilai,9),REPT("0",9)),3)=1," satu juta / ",INDEX('179_W6_Kosambi'!idxSatuSampaiDuaPuluh,--LEFT(TEXT(RIGHT([0]!nilai,8),REPT("0",8)),2)+1)),INDEX('179_W6_Kosambi'!idxSatuSampaiDuaPuluh,--LEFT(RIGHT([0]!nilai,8),1)+1)&amp;" puluh "&amp;INDEX('179_W6_Kosambi'!idxSatuSampaiDuaPuluh,--LEFT(RIGHT([0]!nilai,7),1)+1))&amp;IF(OR(LEN([0]!nilai)&lt;=6,--LEFT(TEXT(RIGHT([0]!nilai,9),REPT("0",9)),3)={0;1}),""," juta / ")</definedName>
    <definedName name="juta2" localSheetId="45">" "&amp;INDEX('180_W6_Tangerang'!idxRatusan,--LEFT(TEXT(RIGHT([0]!nilai,9),REPT("0",9)),1)+1)&amp;" "&amp;IF((--MID(TEXT(RIGHT([0]!nilai,9),REPT("0",9)),2,2)+1)&lt;=20,IF(--LEFT(TEXT(RIGHT([0]!nilai,9),REPT("0",9)),3)=1," satu juta / ",INDEX('180_W6_Tangerang'!idxSatuSampaiDuaPuluh,--LEFT(TEXT(RIGHT([0]!nilai,8),REPT("0",8)),2)+1)),INDEX('180_W6_Tangerang'!idxSatuSampaiDuaPuluh,--LEFT(RIGHT([0]!nilai,8),1)+1)&amp;" puluh "&amp;INDEX('180_W6_Tangerang'!idxSatuSampaiDuaPuluh,--LEFT(RIGHT([0]!nilai,7),1)+1))&amp;IF(OR(LEN([0]!nilai)&lt;=6,--LEFT(TEXT(RIGHT([0]!nilai,9),REPT("0",9)),3)={0;1}),""," juta / ")</definedName>
    <definedName name="juta2" localSheetId="49">" "&amp;INDEX('184_Winson_Probolinggo'!idxRatusan,--LEFT(TEXT(RIGHT(nilai,9),REPT("0",9)),1)+1)&amp;" "&amp;IF((--MID(TEXT(RIGHT(nilai,9),REPT("0",9)),2,2)+1)&lt;=20,IF(--LEFT(TEXT(RIGHT(nilai,9),REPT("0",9)),3)=1," satu juta / ",INDEX('184_Winson_Probolinggo'!idxSatuSampaiDuaPuluh,--LEFT(TEXT(RIGHT(nilai,8),REPT("0",8)),2)+1)),INDEX('184_Winson_Probolinggo'!idxSatuSampaiDuaPuluh,--LEFT(RIGHT(nilai,8),1)+1)&amp;" puluh "&amp;INDEX('184_Winson_Probolinggo'!idxSatuSampaiDuaPuluh,--LEFT(RIGHT(nilai,7),1)+1))&amp;IF(OR(LEN(nilai)&lt;=6,--LEFT(TEXT(RIGHT(nilai,9),REPT("0",9)),3)={0;1}),""," juta / ")</definedName>
    <definedName name="juta2" localSheetId="50">" "&amp;INDEX('185_Delta_Jawa tengah'!idxRatusan,--LEFT(TEXT(RIGHT([0]!nilai,9),REPT("0",9)),1)+1)&amp;" "&amp;IF((--MID(TEXT(RIGHT([0]!nilai,9),REPT("0",9)),2,2)+1)&lt;=20,IF(--LEFT(TEXT(RIGHT([0]!nilai,9),REPT("0",9)),3)=1," satu juta / ",INDEX('185_Delta_Jawa tengah'!idxSatuSampaiDuaPuluh,--LEFT(TEXT(RIGHT([0]!nilai,8),REPT("0",8)),2)+1)),INDEX('185_Delta_Jawa tengah'!idxSatuSampaiDuaPuluh,--LEFT(RIGHT([0]!nilai,8),1)+1)&amp;" puluh "&amp;INDEX('185_Delta_Jawa tengah'!idxSatuSampaiDuaPuluh,--LEFT(RIGHT([0]!nilai,7),1)+1))&amp;IF(OR(LEN([0]!nilai)&lt;=6,--LEFT(TEXT(RIGHT([0]!nilai,9),REPT("0",9)),3)={0;1}),""," juta / ")</definedName>
    <definedName name="juta2" localSheetId="53">" "&amp;INDEX('188_Truelogs_Jambi'!idxRatusan,--LEFT(TEXT(RIGHT([0]!nilai,9),REPT("0",9)),1)+1)&amp;" "&amp;IF((--MID(TEXT(RIGHT([0]!nilai,9),REPT("0",9)),2,2)+1)&lt;=20,IF(--LEFT(TEXT(RIGHT([0]!nilai,9),REPT("0",9)),3)=1," satu juta / ",INDEX('188_Truelogs_Jambi'!idxSatuSampaiDuaPuluh,--LEFT(TEXT(RIGHT([0]!nilai,8),REPT("0",8)),2)+1)),INDEX('188_Truelogs_Jambi'!idxSatuSampaiDuaPuluh,--LEFT(RIGHT([0]!nilai,8),1)+1)&amp;" puluh "&amp;INDEX('188_Truelogs_Jambi'!idxSatuSampaiDuaPuluh,--LEFT(RIGHT([0]!nilai,7),1)+1))&amp;IF(OR(LEN([0]!nilai)&lt;=6,--LEFT(TEXT(RIGHT([0]!nilai,9),REPT("0",9)),3)={0;1}),""," juta / ")</definedName>
    <definedName name="juta2" localSheetId="57">" "&amp;INDEX('192_Putra Log_Lombok'!idxRatusan,--LEFT(TEXT(RIGHT(nilai,9),REPT("0",9)),1)+1)&amp;" "&amp;IF((--MID(TEXT(RIGHT(nilai,9),REPT("0",9)),2,2)+1)&lt;=20,IF(--LEFT(TEXT(RIGHT(nilai,9),REPT("0",9)),3)=1," satu juta / ",INDEX('192_Putra Log_Lombok'!idxSatuSampaiDuaPuluh,--LEFT(TEXT(RIGHT(nilai,8),REPT("0",8)),2)+1)),INDEX('192_Putra Log_Lombok'!idxSatuSampaiDuaPuluh,--LEFT(RIGHT(nilai,8),1)+1)&amp;" puluh "&amp;INDEX('192_Putra Log_Lombok'!idxSatuSampaiDuaPuluh,--LEFT(RIGHT(nilai,7),1)+1))&amp;IF(OR(LEN(nilai)&lt;=6,--LEFT(TEXT(RIGHT(nilai,9),REPT("0",9)),3)={0;1}),""," juta / ")</definedName>
    <definedName name="juta2" localSheetId="58">" "&amp;INDEX('193_Pratama Trans_Riau'!idxRatusan,--LEFT(TEXT(RIGHT(nilai,9),REPT("0",9)),1)+1)&amp;" "&amp;IF((--MID(TEXT(RIGHT(nilai,9),REPT("0",9)),2,2)+1)&lt;=20,IF(--LEFT(TEXT(RIGHT(nilai,9),REPT("0",9)),3)=1," satu juta / ",INDEX('193_Pratama Trans_Riau'!idxSatuSampaiDuaPuluh,--LEFT(TEXT(RIGHT(nilai,8),REPT("0",8)),2)+1)),INDEX('193_Pratama Trans_Riau'!idxSatuSampaiDuaPuluh,--LEFT(RIGHT(nilai,8),1)+1)&amp;" puluh "&amp;INDEX('193_Pratama Trans_Riau'!idxSatuSampaiDuaPuluh,--LEFT(RIGHT(nilai,7),1)+1))&amp;IF(OR(LEN(nilai)&lt;=6,--LEFT(TEXT(RIGHT(nilai,9),REPT("0",9)),3)={0;1}),""," juta / ")</definedName>
    <definedName name="juta2" localSheetId="62">" "&amp;INDEX('197_Multitrans_Palembang'!idxRatusan,--LEFT(TEXT(RIGHT('197_Multitrans_Palembang'!nilai,9),REPT("0",9)),1)+1)&amp;" "&amp;IF((--MID(TEXT(RIGHT('197_Multitrans_Palembang'!nilai,9),REPT("0",9)),2,2)+1)&lt;=20,IF(--LEFT(TEXT(RIGHT('197_Multitrans_Palembang'!nilai,9),REPT("0",9)),3)=1," satu juta / ",INDEX('197_Multitrans_Palembang'!idxSatuSampaiDuaPuluh,--LEFT(TEXT(RIGHT('197_Multitrans_Palembang'!nilai,8),REPT("0",8)),2)+1)),INDEX('197_Multitrans_Palembang'!idxSatuSampaiDuaPuluh,--LEFT(RIGHT('197_Multitrans_Palembang'!nilai,8),1)+1)&amp;" puluh "&amp;INDEX('197_Multitrans_Palembang'!idxSatuSampaiDuaPuluh,--LEFT(RIGHT('197_Multitrans_Palembang'!nilai,7),1)+1))&amp;IF(OR(LEN('197_Multitrans_Palembang'!nilai)&lt;=6,--LEFT(TEXT(RIGHT('197_Multitrans_Palembang'!nilai,9),REPT("0",9)),3)={0;1}),""," juta / ")</definedName>
    <definedName name="juta2" localSheetId="63">" "&amp;INDEX('198_Marugame Jogja'!idxRatusan,--LEFT(TEXT(RIGHT([0]!nilai,9),REPT("0",9)),1)+1)&amp;" "&amp;IF((--MID(TEXT(RIGHT([0]!nilai,9),REPT("0",9)),2,2)+1)&lt;=20,IF(--LEFT(TEXT(RIGHT([0]!nilai,9),REPT("0",9)),3)=1," satu juta / ",INDEX('198_Marugame Jogja'!idxSatuSampaiDuaPuluh,--LEFT(TEXT(RIGHT([0]!nilai,8),REPT("0",8)),2)+1)),INDEX('198_Marugame Jogja'!idxSatuSampaiDuaPuluh,--LEFT(RIGHT([0]!nilai,8),1)+1)&amp;" puluh "&amp;INDEX('198_Marugame Jogja'!idxSatuSampaiDuaPuluh,--LEFT(RIGHT([0]!nilai,7),1)+1))&amp;IF(OR(LEN([0]!nilai)&lt;=6,--LEFT(TEXT(RIGHT([0]!nilai,9),REPT("0",9)),3)={0;1}),""," juta / ")</definedName>
    <definedName name="juta2" localSheetId="64">" "&amp;INDEX('199_Marugame_Smrng&amp;Cirebon'!idxRatusan,--LEFT(TEXT(RIGHT([0]!nilai,9),REPT("0",9)),1)+1)&amp;" "&amp;IF((--MID(TEXT(RIGHT([0]!nilai,9),REPT("0",9)),2,2)+1)&lt;=20,IF(--LEFT(TEXT(RIGHT([0]!nilai,9),REPT("0",9)),3)=1," satu juta / ",INDEX('199_Marugame_Smrng&amp;Cirebon'!idxSatuSampaiDuaPuluh,--LEFT(TEXT(RIGHT([0]!nilai,8),REPT("0",8)),2)+1)),INDEX('199_Marugame_Smrng&amp;Cirebon'!idxSatuSampaiDuaPuluh,--LEFT(RIGHT([0]!nilai,8),1)+1)&amp;" puluh "&amp;INDEX('199_Marugame_Smrng&amp;Cirebon'!idxSatuSampaiDuaPuluh,--LEFT(RIGHT([0]!nilai,7),1)+1))&amp;IF(OR(LEN([0]!nilai)&lt;=6,--LEFT(TEXT(RIGHT([0]!nilai,9),REPT("0",9)),3)={0;1}),""," juta / ")</definedName>
    <definedName name="juta2" localSheetId="65">" "&amp;INDEX('200_Marugame_solo'!idxRatusan,--LEFT(TEXT(RIGHT([0]!nilai,9),REPT("0",9)),1)+1)&amp;" "&amp;IF((--MID(TEXT(RIGHT([0]!nilai,9),REPT("0",9)),2,2)+1)&lt;=20,IF(--LEFT(TEXT(RIGHT([0]!nilai,9),REPT("0",9)),3)=1," satu juta / ",INDEX('200_Marugame_solo'!idxSatuSampaiDuaPuluh,--LEFT(TEXT(RIGHT([0]!nilai,8),REPT("0",8)),2)+1)),INDEX('200_Marugame_solo'!idxSatuSampaiDuaPuluh,--LEFT(RIGHT([0]!nilai,8),1)+1)&amp;" puluh "&amp;INDEX('200_Marugame_solo'!idxSatuSampaiDuaPuluh,--LEFT(RIGHT([0]!nilai,7),1)+1))&amp;IF(OR(LEN([0]!nilai)&lt;=6,--LEFT(TEXT(RIGHT([0]!nilai,9),REPT("0",9)),3)={0;1}),""," juta / ")</definedName>
    <definedName name="juta2" localSheetId="66">" "&amp;INDEX('201_Marugame_Bandung'!idxRatusan,--LEFT(TEXT(RIGHT([0]!nilai,9),REPT("0",9)),1)+1)&amp;" "&amp;IF((--MID(TEXT(RIGHT([0]!nilai,9),REPT("0",9)),2,2)+1)&lt;=20,IF(--LEFT(TEXT(RIGHT([0]!nilai,9),REPT("0",9)),3)=1," satu juta / ",INDEX('201_Marugame_Bandung'!idxSatuSampaiDuaPuluh,--LEFT(TEXT(RIGHT([0]!nilai,8),REPT("0",8)),2)+1)),INDEX('201_Marugame_Bandung'!idxSatuSampaiDuaPuluh,--LEFT(RIGHT([0]!nilai,8),1)+1)&amp;" puluh "&amp;INDEX('201_Marugame_Bandung'!idxSatuSampaiDuaPuluh,--LEFT(RIGHT([0]!nilai,7),1)+1))&amp;IF(OR(LEN([0]!nilai)&lt;=6,--LEFT(TEXT(RIGHT([0]!nilai,9),REPT("0",9)),3)={0;1}),""," juta / ")</definedName>
    <definedName name="juta2" localSheetId="74">" "&amp;INDEX('209_Truelogs_Jambi Pel'!idxRatusan,--LEFT(TEXT(RIGHT([0]!nilai,9),REPT("0",9)),1)+1)&amp;" "&amp;IF((--MID(TEXT(RIGHT([0]!nilai,9),REPT("0",9)),2,2)+1)&lt;=20,IF(--LEFT(TEXT(RIGHT([0]!nilai,9),REPT("0",9)),3)=1," satu juta / ",INDEX('209_Truelogs_Jambi Pel'!idxSatuSampaiDuaPuluh,--LEFT(TEXT(RIGHT([0]!nilai,8),REPT("0",8)),2)+1)),INDEX('209_Truelogs_Jambi Pel'!idxSatuSampaiDuaPuluh,--LEFT(RIGHT([0]!nilai,8),1)+1)&amp;" puluh "&amp;INDEX('209_Truelogs_Jambi Pel'!idxSatuSampaiDuaPuluh,--LEFT(RIGHT([0]!nilai,7),1)+1))&amp;IF(OR(LEN([0]!nilai)&lt;=6,--LEFT(TEXT(RIGHT([0]!nilai,9),REPT("0",9)),3)={0;1}),"","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"&amp;INDEX('134_Telkom Satelit_Bogor'!idxRatusan,--LEFT(TEXT(RIGHT('[2]Pos Log Serang 260721'!XFD1,9),REPT("0",9)),1)+1)&amp;" "&amp;IF((--MID(TEXT(RIGHT('[2]Pos Log Serang 260721'!XFD1,9),REPT("0",9)),2,2)+1)&lt;=20,IF(--LEFT(TEXT(RIGHT('[2]Pos Log Serang 260721'!XFD1,9),REPT("0",9)),3)=1," satu juta",INDEX('134_Telkom Satelit_Bogor'!idxSatuSampaiDuaPuluh,--LEFT(TEXT(RIGHT('[2]Pos Log Serang 260721'!XFD1,8),REPT("0",8)),2)+1)),INDEX('134_Telkom Satelit_Bogor'!idxSatuSampaiDuaPuluh,--LEFT(RIGHT('[2]Pos Log Serang 260721'!XFD1,8),1)+1)&amp;" puluh "&amp;INDEX('134_Telkom Satelit_Bogor'!idxSatuSampaiDuaPuluh,--LEFT(RIGHT('[2]Pos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">" "&amp;INDEX('135_SITC_pabeanan_Cina'!idxRatusan,--LEFT(TEXT(RIGHT('[2]Pos Log Serang 260721'!XFD1,9),REPT("0",9)),1)+1)&amp;" "&amp;IF((--MID(TEXT(RIGHT('[2]Pos Log Serang 260721'!XFD1,9),REPT("0",9)),2,2)+1)&lt;=20,IF(--LEFT(TEXT(RIGHT('[2]Pos Log Serang 260721'!XFD1,9),REPT("0",9)),3)=1," satu juta",INDEX('135_SITC_pabeanan_Cina'!idxSatuSampaiDuaPuluh,--LEFT(TEXT(RIGHT('[2]Pos Log Serang 260721'!XFD1,8),REPT("0",8)),2)+1)),INDEX('135_SITC_pabeanan_Cina'!idxSatuSampaiDuaPuluh,--LEFT(RIGHT('[2]Pos Log Serang 260721'!XFD1,8),1)+1)&amp;" puluh "&amp;INDEX('135_SITC_pabeanan_Cina'!idxSatuSampaiDuaPuluh,--LEFT(RIGHT('[2]Pos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">" "&amp;INDEX('137_Galaksi Mandiri_Makassar'!idxRatusan,--LEFT(TEXT(RIGHT('[2]Pos Log Serang 260721'!XFD1,9),REPT("0",9)),1)+1)&amp;" "&amp;IF((--MID(TEXT(RIGHT('[2]Pos Log Serang 260721'!XFD1,9),REPT("0",9)),2,2)+1)&lt;=20,IF(--LEFT(TEXT(RIGHT('[2]Pos Log Serang 260721'!XFD1,9),REPT("0",9)),3)=1," satu juta",INDEX('137_Galaksi Mandiri_Makassar'!idxSatuSampaiDuaPuluh,--LEFT(TEXT(RIGHT('[2]Pos Log Serang 260721'!XFD1,8),REPT("0",8)),2)+1)),INDEX('137_Galaksi Mandiri_Makassar'!idxSatuSampaiDuaPuluh,--LEFT(RIGHT('[2]Pos Log Serang 260721'!XFD1,8),1)+1)&amp;" puluh "&amp;INDEX('137_Galaksi Mandiri_Makassar'!idxSatuSampaiDuaPuluh,--LEFT(RIGHT('[2]Pos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4">" "&amp;INDEX('138_Link pasifik_USA'!idxRatusan,--LEFT(TEXT(RIGHT('[2]Pos Log Serang 260721'!XFD1,9),REPT("0",9)),1)+1)&amp;" "&amp;IF((--MID(TEXT(RIGHT('[2]Pos Log Serang 260721'!XFD1,9),REPT("0",9)),2,2)+1)&lt;=20,IF(--LEFT(TEXT(RIGHT('[2]Pos Log Serang 260721'!XFD1,9),REPT("0",9)),3)=1," satu juta",INDEX('138_Link pasifik_USA'!idxSatuSampaiDuaPuluh,--LEFT(TEXT(RIGHT('[2]Pos Log Serang 260721'!XFD1,8),REPT("0",8)),2)+1)),INDEX('138_Link pasifik_USA'!idxSatuSampaiDuaPuluh,--LEFT(RIGHT('[2]Pos Log Serang 260721'!XFD1,8),1)+1)&amp;" puluh "&amp;INDEX('138_Link pasifik_USA'!idxSatuSampaiDuaPuluh,--LEFT(RIGHT('[2]Pos Log Serang 260721'!XFD1,7),1)+1))&amp;IF(OR(LEN('[2]Pos Log Serang 260721'!XFD1)&lt;=6,--LEFT(TEXT(RIGHT('[2]Pos Log Serang 260721'!XFD1,9),REPT("0",9)),3)={0;1}),""," juta")</definedName>
    <definedName name="juta3" localSheetId="6">" "&amp;INDEX('140_Telkom Satelit_Depok'!idxRatusan,--LEFT(TEXT(RIGHT('[2]Pos Log Serang 260721'!XFD1,9),REPT("0",9)),1)+1)&amp;" "&amp;IF((--MID(TEXT(RIGHT('[2]Pos Log Serang 260721'!XFD1,9),REPT("0",9)),2,2)+1)&lt;=20,IF(--LEFT(TEXT(RIGHT('[2]Pos Log Serang 260721'!XFD1,9),REPT("0",9)),3)=1," satu juta",INDEX('140_Telkom Satelit_Depok'!idxSatuSampaiDuaPuluh,--LEFT(TEXT(RIGHT('[2]Pos Log Serang 260721'!XFD1,8),REPT("0",8)),2)+1)),INDEX('140_Telkom Satelit_Depok'!idxSatuSampaiDuaPuluh,--LEFT(RIGHT('[2]Pos Log Serang 260721'!XFD1,8),1)+1)&amp;" puluh "&amp;INDEX('140_Telkom Satelit_Depok'!idxSatuSampaiDuaPuluh,--LEFT(RIGHT('[2]Pos Log Serang 260721'!XFD1,7),1)+1))&amp;IF(OR(LEN('[2]Pos Log Serang 260721'!XFD1)&lt;=6,--LEFT(TEXT(RIGHT('[2]Pos Log Serang 260721'!XFD1,9),REPT("0",9)),3)={0;1}),""," juta")</definedName>
    <definedName name="juta3" localSheetId="7">" "&amp;INDEX('141_Marugame_solo'!idxRatusan,--LEFT(TEXT(RIGHT('[2]Pos Log Serang 260721'!XFD1,9),REPT("0",9)),1)+1)&amp;" "&amp;IF((--MID(TEXT(RIGHT('[2]Pos Log Serang 260721'!XFD1,9),REPT("0",9)),2,2)+1)&lt;=20,IF(--LEFT(TEXT(RIGHT('[2]Pos Log Serang 260721'!XFD1,9),REPT("0",9)),3)=1," satu juta",INDEX('141_Marugame_solo'!idxSatuSampaiDuaPuluh,--LEFT(TEXT(RIGHT('[2]Pos Log Serang 260721'!XFD1,8),REPT("0",8)),2)+1)),INDEX('141_Marugame_solo'!idxSatuSampaiDuaPuluh,--LEFT(RIGHT('[2]Pos Log Serang 260721'!XFD1,8),1)+1)&amp;" puluh "&amp;INDEX('141_Marugame_solo'!idxSatuSampaiDuaPuluh,--LEFT(RIGHT('[2]Pos Log Serang 260721'!XFD1,7),1)+1))&amp;IF(OR(LEN('[2]Pos Log Serang 260721'!XFD1)&lt;=6,--LEFT(TEXT(RIGHT('[2]Pos Log Serang 260721'!XFD1,9),REPT("0",9)),3)={0;1}),""," juta")</definedName>
    <definedName name="juta3" localSheetId="8">" "&amp;INDEX('142_Marugame_Bandung'!idxRatusan,--LEFT(TEXT(RIGHT('[2]Pos Log Serang 260721'!XFD1,9),REPT("0",9)),1)+1)&amp;" "&amp;IF((--MID(TEXT(RIGHT('[2]Pos Log Serang 260721'!XFD1,9),REPT("0",9)),2,2)+1)&lt;=20,IF(--LEFT(TEXT(RIGHT('[2]Pos Log Serang 260721'!XFD1,9),REPT("0",9)),3)=1," satu juta",INDEX('142_Marugame_Bandung'!idxSatuSampaiDuaPuluh,--LEFT(TEXT(RIGHT('[2]Pos Log Serang 260721'!XFD1,8),REPT("0",8)),2)+1)),INDEX('142_Marugame_Bandung'!idxSatuSampaiDuaPuluh,--LEFT(RIGHT('[2]Pos Log Serang 260721'!XFD1,8),1)+1)&amp;" puluh "&amp;INDEX('142_Marugame_Bandung'!idxSatuSampaiDuaPuluh,--LEFT(RIGHT('[2]Pos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9">" "&amp;INDEX('143_Marugame_Jakarta'!idxRatusan,--LEFT(TEXT(RIGHT('[2]Pos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juta",INDEX('143_Marugame_Jakarta'!idxSatuSampaiDuaPuluh,--LEFT(TEXT(RIGHT('[2]Pos Log Serang 260721'!XFD1,8),REPT("0",8)),2)+1)),INDEX('143_Marugame_Jakarta'!idxSatuSampaiDuaPuluh,--LEFT(RIGHT('[2]Pos Log Serang 260721'!XFD1,8),1)+1)&amp;" puluh "&amp;INDEX('143_Marugame_Jakarta'!idxSatuSampaiDuaPuluh,--LEFT(RIGHT('[2]Pos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">" "&amp;INDEX('144_Marugame_Jakarta '!idxRatusan,--LEFT(TEXT(RIGHT('[2]Pos Log Serang 260721'!XFD1,9),REPT("0",9)),1)+1)&amp;" "&amp;IF((--MID(TEXT(RIGHT('[2]Pos Log Serang 260721'!XFD1,9),REPT("0",9)),2,2)+1)&lt;=20,IF(--LEFT(TEXT(RIGHT('[2]Pos Log Serang 260721'!XFD1,9),REPT("0",9)),3)=1," satu juta",INDEX('144_Marugame_Jakarta '!idxSatuSampaiDuaPuluh,--LEFT(TEXT(RIGHT('[2]Pos Log Serang 260721'!XFD1,8),REPT("0",8)),2)+1)),INDEX('144_Marugame_Jakarta '!idxSatuSampaiDuaPuluh,--LEFT(RIGHT('[2]Pos Log Serang 260721'!XFD1,8),1)+1)&amp;" puluh "&amp;INDEX('144_Marugame_Jakarta 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">" "&amp;INDEX('145_Marugame_Semarang'!idxRatusan,--LEFT(TEXT(RIGHT('[2]Pos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juta",INDEX('145_Marugame_Semarang'!idxSatuSampaiDuaPuluh,--LEFT(TEXT(RIGHT('[2]Pos Log Serang 260721'!XFD1,8),REPT("0",8)),2)+1)),INDEX('145_Marugame_Semarang'!idxSatuSampaiDuaPuluh,--LEFT(RIGHT('[2]Pos Log Serang 260721'!XFD1,8),1)+1)&amp;" puluh "&amp;INDEX('145_Marugame_Semarang'!idxSatuSampaiDuaPuluh,--LEFT(RIGHT('[2]Pos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2">" "&amp;INDEX('147_Marugame Jogja'!idxRatusan,--LEFT(TEXT(RIGHT('[2]Pos Log Serang 260721'!XFD1,9),REPT("0",9)),1)+1)&amp;" "&amp;IF((--MID(TEXT(RIGHT('[2]Pos Log Serang 260721'!XFD1,9),REPT("0",9)),2,2)+1)&lt;=20,IF(--LEFT(TEXT(RIGHT('[2]Pos Log Serang 260721'!XFD1,9),REPT("0",9)),3)=1," satu juta",INDEX('147_Marugame Jogja'!idxSatuSampaiDuaPuluh,--LEFT(TEXT(RIGHT('[2]Pos Log Serang 260721'!XFD1,8),REPT("0",8)),2)+1)),INDEX('147_Marugame Jogja'!idxSatuSampaiDuaPuluh,--LEFT(RIGHT('[2]Pos Log Serang 260721'!XFD1,8),1)+1)&amp;" puluh "&amp;INDEX('147_Marugame Jogja'!idxSatuSampaiDuaPuluh,--LEFT(RIGHT('[2]Pos Log Serang 260721'!XFD1,7),1)+1))&amp;IF(OR(LEN('[2]Pos Log Serang 260721'!XFD1)&lt;=6,--LEFT(TEXT(RIGHT('[2]Pos Log Serang 260721'!XFD1,9),REPT("0",9)),3)={0;1}),""," juta")</definedName>
    <definedName name="juta3" localSheetId="13">" "&amp;INDEX('148_Marugame Bandung'!idxRatusan,--LEFT(TEXT(RIGHT('[2]Pos Log Serang 260721'!XFD1,9),REPT("0",9)),1)+1)&amp;" "&amp;IF((--MID(TEXT(RIGHT('[2]Pos Log Serang 260721'!XFD1,9),REPT("0",9)),2,2)+1)&lt;=20,IF(--LEFT(TEXT(RIGHT('[2]Pos Log Serang 260721'!XFD1,9),REPT("0",9)),3)=1," satu juta",INDEX('148_Marugame Bandung'!idxSatuSampaiDuaPuluh,--LEFT(TEXT(RIGHT('[2]Pos Log Serang 260721'!XFD1,8),REPT("0",8)),2)+1)),INDEX('148_Marugame Bandung'!idxSatuSampaiDuaPuluh,--LEFT(RIGHT('[2]Pos Log Serang 260721'!XFD1,8),1)+1)&amp;" puluh "&amp;INDEX('148_Marugame Bandung'!idxSatuSampaiDuaPuluh,--LEFT(RIGHT('[2]Pos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4">" "&amp;INDEX('149_Marugame_Bogor'!idxRatusan,--LEFT(TEXT(RIGHT('[2]Pos Log Serang 260721'!XFD1,9),REPT("0",9)),1)+1)&amp;" "&amp;IF((--MID(TEXT(RIGHT('[2]Pos Log Serang 260721'!XFD1,9),REPT("0",9)),2,2)+1)&lt;=20,IF(--LEFT(TEXT(RIGHT('[2]Pos Log Serang 260721'!XFD1,9),REPT("0",9)),3)=1," satu juta",INDEX('149_Marugame_Bogor'!idxSatuSampaiDuaPuluh,--LEFT(TEXT(RIGHT('[2]Pos Log Serang 260721'!XFD1,8),REPT("0",8)),2)+1)),INDEX('149_Marugame_Bogor'!idxSatuSampaiDuaPuluh,--LEFT(RIGHT('[2]Pos Log Serang 260721'!XFD1,8),1)+1)&amp;" puluh "&amp;INDEX('149_Marugame_Bogor'!idxSatuSampaiDuaPuluh,--LEFT(RIGHT('[2]Pos Log Serang 260721'!XFD1,7),1)+1))&amp;IF(OR(LEN('[2]Pos Log Serang 260721'!XFD1)&lt;=6,--LEFT(TEXT(RIGHT('[2]Pos Log Serang 260721'!XFD1,9),REPT("0",9)),3)={0;1}),""," juta")</definedName>
    <definedName name="juta3" localSheetId="22">" "&amp;INDEX('158_W6_DEPOK'!idxRatusan,--LEFT(TEXT(RIGHT('[2]Pos Log Serang 260721'!XFD1,9),REPT("0",9)),1)+1)&amp;" "&amp;IF((--MID(TEXT(RIGHT('[2]Pos Log Serang 260721'!XFD1,9),REPT("0",9)),2,2)+1)&lt;=20,IF(--LEFT(TEXT(RIGHT('[2]Pos Log Serang 260721'!XFD1,9),REPT("0",9)),3)=1," satu juta",INDEX('158_W6_DEPOK'!idxSatuSampaiDuaPuluh,--LEFT(TEXT(RIGHT('[2]Pos Log Serang 260721'!XFD1,8),REPT("0",8)),2)+1)),INDEX('158_W6_DEPOK'!idxSatuSampaiDuaPuluh,--LEFT(RIGHT('[2]Pos Log Serang 260721'!XFD1,8),1)+1)&amp;" puluh "&amp;INDEX('158_W6_DEPOK'!idxSatuSampaiDuaPuluh,--LEFT(RIGHT('[2]Pos Log Serang 260721'!XFD1,7),1)+1))&amp;IF(OR(LEN('[2]Pos Log Serang 260721'!XFD1)&lt;=6,--LEFT(TEXT(RIGHT('[2]Pos Log Serang 260721'!XFD1,9),REPT("0",9)),3)={0;1}),""," juta")</definedName>
    <definedName name="juta3" localSheetId="24">" "&amp;INDEX('159_W6_TANGERANG'!idxRatusan,--LEFT(TEXT(RIGHT('[2]Pos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juta",INDEX('159_W6_TANGERANG'!idxSatuSampaiDuaPuluh,--LEFT(TEXT(RIGHT('[2]Pos Log Serang 260721'!XFD1,8),REPT("0",8)),2)+1)),INDEX('159_W6_TANGERANG'!idxSatuSampaiDuaPuluh,--LEFT(RIGHT('[2]Pos Log Serang 260721'!XFD1,8),1)+1)&amp;" puluh "&amp;INDEX('159_W6_TANGERANG'!idxSatuSampaiDuaPuluh,--LEFT(RIGHT('[2]Pos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5">" "&amp;INDEX('160_W6_TANGERANG'!idxRatusan,--LEFT(TEXT(RIGHT('[2]Pos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juta",INDEX('160_W6_TANGERANG'!idxSatuSampaiDuaPuluh,--LEFT(TEXT(RIGHT('[2]Pos Log Serang 260721'!XFD1,8),REPT("0",8)),2)+1)),INDEX('160_W6_TANGERANG'!idxSatuSampaiDuaPuluh,--LEFT(RIGHT('[2]Pos Log Serang 260721'!XFD1,8),1)+1)&amp;" puluh "&amp;INDEX('160_W6_TANGERANG'!idxSatuSampaiDuaPuluh,--LEFT(RIGHT('[2]Pos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6">" "&amp;INDEX('161_W6_TANGERANG'!idxRatusan,--LEFT(TEXT(RIGHT('[2]Pos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juta",INDEX('161_W6_TANGERANG'!idxSatuSampaiDuaPuluh,--LEFT(TEXT(RIGHT('[2]Pos Log Serang 260721'!XFD1,8),REPT("0",8)),2)+1)),INDEX('161_W6_TANGERANG'!idxSatuSampaiDuaPuluh,--LEFT(RIGHT('[2]Pos Log Serang 260721'!XFD1,8),1)+1)&amp;" puluh "&amp;INDEX('161_W6_TANGERANG'!idxSatuSampaiDuaPuluh,--LEFT(RIGHT('[2]Pos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7">" "&amp;INDEX('162_W6_TANGERANG'!idxRatusan,--LEFT(TEXT(RIGHT('[2]Pos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juta",INDEX('162_W6_TANGERANG'!idxSatuSampaiDuaPuluh,--LEFT(TEXT(RIGHT('[2]Pos Log Serang 260721'!XFD1,8),REPT("0",8)),2)+1)),INDEX('162_W6_TANGERANG'!idxSatuSampaiDuaPuluh,--LEFT(RIGHT('[2]Pos Log Serang 260721'!XFD1,8),1)+1)&amp;" puluh "&amp;INDEX('162_W6_TANGERANG'!idxSatuSampaiDuaPuluh,--LEFT(RIGHT('[2]Pos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8">" "&amp;INDEX('163_W6_TANGERANG'!idxRatusan,--LEFT(TEXT(RIGHT('[2]Pos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juta",INDEX('163_W6_TANGERANG'!idxSatuSampaiDuaPuluh,--LEFT(TEXT(RIGHT('[2]Pos Log Serang 260721'!XFD1,8),REPT("0",8)),2)+1)),INDEX('163_W6_TANGERANG'!idxSatuSampaiDuaPuluh,--LEFT(RIGHT('[2]Pos Log Serang 260721'!XFD1,8),1)+1)&amp;" puluh "&amp;INDEX('163_W6_TANGERANG'!idxSatuSampaiDuaPuluh,--LEFT(RIGHT('[2]Pos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9">" "&amp;INDEX('164_W6_PULOGADUNG'!idxRatusan,--LEFT(TEXT(RIGHT('[2]Pos Log Serang 260721'!XFD1,9),REPT("0",9)),1)+1)&amp;" "&amp;IF((--MID(TEXT(RIGHT('[2]Pos Log Serang 260721'!XFD1,9),REPT("0",9)),2,2)+1)&lt;=20,IF(--LEFT(TEXT(RIGHT('[2]Pos Log Serang 260721'!XFD1,9),REPT("0",9)),3)=1," satu juta",INDEX('164_W6_PULOGADUNG'!idxSatuSampaiDuaPuluh,--LEFT(TEXT(RIGHT('[2]Pos Log Serang 260721'!XFD1,8),REPT("0",8)),2)+1)),INDEX('164_W6_PULOGADUNG'!idxSatuSampaiDuaPuluh,--LEFT(RIGHT('[2]Pos Log Serang 260721'!XFD1,8),1)+1)&amp;" puluh "&amp;INDEX('164_W6_PULOGADUNG'!idxSatuSampaiDuaPuluh,--LEFT(RIGHT('[2]Pos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0">" "&amp;INDEX('165_W6_PENJARINGAN'!idxRatusan,--LEFT(TEXT(RIGHT('[2]Pos Log Serang 260721'!XFD1,9),REPT("0",9)),1)+1)&amp;" "&amp;IF((--MID(TEXT(RIGHT('[2]Pos Log Serang 260721'!XFD1,9),REPT("0",9)),2,2)+1)&lt;=20,IF(--LEFT(TEXT(RIGHT('[2]Pos Log Serang 260721'!XFD1,9),REPT("0",9)),3)=1," satu juta",INDEX('165_W6_PENJARINGAN'!idxSatuSampaiDuaPuluh,--LEFT(TEXT(RIGHT('[2]Pos Log Serang 260721'!XFD1,8),REPT("0",8)),2)+1)),INDEX('165_W6_PENJARINGAN'!idxSatuSampaiDuaPuluh,--LEFT(RIGHT('[2]Pos Log Serang 260721'!XFD1,8),1)+1)&amp;" puluh "&amp;INDEX('165_W6_PENJARINGAN'!idxSatuSampaiDuaPuluh,--LEFT(RIGHT('[2]Pos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31">" "&amp;INDEX('166_W6_Pakuwon Surabaya'!idxRatusan,--LEFT(TEXT(RIGHT('[2]Pos Log Serang 260721'!XFD1,9),REPT("0",9)),1)+1)&amp;" "&amp;IF((--MID(TEXT(RIGHT('[2]Pos Log Serang 260721'!XFD1,9),REPT("0",9)),2,2)+1)&lt;=20,IF(--LEFT(TEXT(RIGHT('[2]Pos Log Serang 260721'!XFD1,9),REPT("0",9)),3)=1," satu juta",INDEX('166_W6_Pakuwon Surabaya'!idxSatuSampaiDuaPuluh,--LEFT(TEXT(RIGHT('[2]Pos Log Serang 260721'!XFD1,8),REPT("0",8)),2)+1)),INDEX('166_W6_Pakuwon Surabaya'!idxSatuSampaiDuaPuluh,--LEFT(RIGHT('[2]Pos Log Serang 260721'!XFD1,8),1)+1)&amp;" puluh "&amp;INDEX('166_W6_Pakuwon Surabaya'!idxSatuSampaiDuaPuluh,--LEFT(RIGHT('[2]Pos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2">" "&amp;INDEX('167_W6_Tangerang'!idxRatusan,--LEFT(TEXT(RIGHT('[2]Pos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juta",INDEX('167_W6_Tangerang'!idxSatuSampaiDuaPuluh,--LEFT(TEXT(RIGHT('[2]Pos Log Serang 260721'!XFD1,8),REPT("0",8)),2)+1)),INDEX('167_W6_Tangerang'!idxSatuSampaiDuaPuluh,--LEFT(RIGHT('[2]Pos Log Serang 260721'!XFD1,8),1)+1)&amp;" puluh "&amp;INDEX('167_W6_Tangerang'!idxSatuSampaiDuaPuluh,--LEFT(RIGHT('[2]Pos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3">" "&amp;INDEX('168_W6_Tangerang'!idxRatusan,--LEFT(TEXT(RIGHT('[2]Pos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juta",INDEX('168_W6_Tangerang'!idxSatuSampaiDuaPuluh,--LEFT(TEXT(RIGHT('[2]Pos Log Serang 260721'!XFD1,8),REPT("0",8)),2)+1)),INDEX('168_W6_Tangerang'!idxSatuSampaiDuaPuluh,--LEFT(RIGHT('[2]Pos Log Serang 260721'!XFD1,8),1)+1)&amp;" puluh "&amp;INDEX('168_W6_Tangerang'!idxSatuSampaiDuaPuluh,--LEFT(RIGHT('[2]Pos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4">" "&amp;INDEX('169_W6_ Cakung'!idxRatusan,--LEFT(TEXT(RIGHT('[2]Pos Log Serang 260721'!XFD1,9),REPT("0",9)),1)+1)&amp;" "&amp;IF((--MID(TEXT(RIGHT('[2]Pos Log Serang 260721'!XFD1,9),REPT("0",9)),2,2)+1)&lt;=20,IF(--LEFT(TEXT(RIGHT('[2]Pos Log Serang 260721'!XFD1,9),REPT("0",9)),3)=1," satu juta",INDEX('169_W6_ Cakung'!idxSatuSampaiDuaPuluh,--LEFT(TEXT(RIGHT('[2]Pos Log Serang 260721'!XFD1,8),REPT("0",8)),2)+1)),INDEX('169_W6_ Cakung'!idxSatuSampaiDuaPuluh,--LEFT(RIGHT('[2]Pos Log Serang 260721'!XFD1,8),1)+1)&amp;" puluh "&amp;INDEX('169_W6_ Cakung'!idxSatuSampaiDuaPuluh,--LEFT(RIGHT('[2]Pos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5">" "&amp;INDEX('170_W6_Citeureup'!idxRatusan,--LEFT(TEXT(RIGHT('[2]Pos Log Serang 260721'!XFD1,9),REPT("0",9)),1)+1)&amp;" "&amp;IF((--MID(TEXT(RIGHT('[2]Pos Log Serang 260721'!XFD1,9),REPT("0",9)),2,2)+1)&lt;=20,IF(--LEFT(TEXT(RIGHT('[2]Pos Log Serang 260721'!XFD1,9),REPT("0",9)),3)=1," satu juta",INDEX('170_W6_Citeureup'!idxSatuSampaiDuaPuluh,--LEFT(TEXT(RIGHT('[2]Pos Log Serang 260721'!XFD1,8),REPT("0",8)),2)+1)),INDEX('170_W6_Citeureup'!idxSatuSampaiDuaPuluh,--LEFT(RIGHT('[2]Pos Log Serang 260721'!XFD1,8),1)+1)&amp;" puluh "&amp;INDEX('170_W6_Citeureup'!idxSatuSampaiDuaPuluh,--LEFT(RIGHT('[2]Pos Log Serang 260721'!XFD1,7),1)+1))&amp;IF(OR(LEN('[2]Pos Log Serang 260721'!XFD1)&lt;=6,--LEFT(TEXT(RIGHT('[2]Pos Log Serang 260721'!XFD1,9),REPT("0",9)),3)={0;1}),""," juta")</definedName>
    <definedName name="juta3" localSheetId="36">" "&amp;INDEX('171_W6_Tangerang'!idxRatusan,--LEFT(TEXT(RIGHT('[2]Pos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juta",INDEX('171_W6_Tangerang'!idxSatuSampaiDuaPuluh,--LEFT(TEXT(RIGHT('[2]Pos Log Serang 260721'!XFD1,8),REPT("0",8)),2)+1)),INDEX('171_W6_Tangerang'!idxSatuSampaiDuaPuluh,--LEFT(RIGHT('[2]Pos Log Serang 260721'!XFD1,8),1)+1)&amp;" puluh "&amp;INDEX('171_W6_Tangerang'!idxSatuSampaiDuaPuluh,--LEFT(RIGHT('[2]Pos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8">" "&amp;INDEX('172_W6_Ancol,Marunda, Koja'!idxRatusan,--LEFT(TEXT(RIGHT('[2]Pos Log Serang 260721'!XFD1,9),REPT("0",9)),1)+1)&amp;" "&amp;IF((--MID(TEXT(RIGHT('[2]Pos Log Serang 260721'!XFD1,9),REPT("0",9)),2,2)+1)&lt;=20,IF(--LEFT(TEXT(RIGHT('[2]Pos Log Serang 260721'!XFD1,9),REPT("0",9)),3)=1," satu juta",INDEX('172_W6_Ancol,Marunda, Koja'!idxSatuSampaiDuaPuluh,--LEFT(TEXT(RIGHT('[2]Pos Log Serang 260721'!XFD1,8),REPT("0",8)),2)+1)),INDEX('172_W6_Ancol,Marunda, Koja'!idxSatuSampaiDuaPuluh,--LEFT(RIGHT('[2]Pos Log Serang 260721'!XFD1,8),1)+1)&amp;" puluh "&amp;INDEX('172_W6_Ancol,Marunda, Koja'!idxSatuSampaiDuaPuluh,--LEFT(RIGHT('[2]Pos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7">" "&amp;INDEX('173_W6_Tangerang'!idxRatusan,--LEFT(TEXT(RIGHT('[2]Pos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juta",INDEX('173_W6_Tangerang'!idxSatuSampaiDuaPuluh,--LEFT(TEXT(RIGHT('[2]Pos Log Serang 260721'!XFD1,8),REPT("0",8)),2)+1)),INDEX('173_W6_Tangerang'!idxSatuSampaiDuaPuluh,--LEFT(RIGHT('[2]Pos Log Serang 260721'!XFD1,8),1)+1)&amp;" puluh "&amp;INDEX('173_W6_Tangerang'!idxSatuSampaiDuaPuluh,--LEFT(RIGHT('[2]Pos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9">" "&amp;INDEX('174_W6_Tangerang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juta",INDEX('174_W6_Tangerang '!idxSatuSampaiDuaPuluh,--LEFT(TEXT(RIGHT('[2]Pos Log Serang 260721'!XFD1,8),REPT("0",8)),2)+1)),INDEX('174_W6_Tangerang '!idxSatuSampaiDuaPuluh,--LEFT(RIGHT('[2]Pos Log Serang 260721'!XFD1,8),1)+1)&amp;" puluh "&amp;INDEX('174_W6_Tangerang '!idxSatuSampaiDuaPuluh,--LEFT(RIGHT('[2]Pos Log Serang 260721'!XFD1,7),1)+1))&amp;IF(OR(LEN('[2]Pos Log Serang 260721'!XFD1)&lt;=6,--LEFT(TEXT(RIGHT('[2]Pos Log Serang 260721'!XFD1,9),REPT("0",9)),3)={0;1}),""," juta")</definedName>
    <definedName name="juta3" localSheetId="40">" "&amp;INDEX('175_W6_Tangerang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juta",INDEX('175_W6_Tangerang '!idxSatuSampaiDuaPuluh,--LEFT(TEXT(RIGHT('[2]Pos Log Serang 260721'!XFD1,8),REPT("0",8)),2)+1)),INDEX('175_W6_Tangerang '!idxSatuSampaiDuaPuluh,--LEFT(RIGHT('[2]Pos Log Serang 260721'!XFD1,8),1)+1)&amp;" puluh "&amp;INDEX('175_W6_Tangerang '!idxSatuSampaiDuaPuluh,--LEFT(RIGHT('[2]Pos Log Serang 260721'!XFD1,7),1)+1))&amp;IF(OR(LEN('[2]Pos Log Serang 260721'!XFD1)&lt;=6,--LEFT(TEXT(RIGHT('[2]Pos Log Serang 260721'!XFD1,9),REPT("0",9)),3)={0;1}),""," juta")</definedName>
    <definedName name="juta3" localSheetId="41">" "&amp;INDEX('176_W6_Sukabumi'!idxRatusan,--LEFT(TEXT(RIGHT('[2]Pos Log Serang 260721'!XFD1,9),REPT("0",9)),1)+1)&amp;" "&amp;IF((--MID(TEXT(RIGHT('[2]Pos Log Serang 260721'!XFD1,9),REPT("0",9)),2,2)+1)&lt;=20,IF(--LEFT(TEXT(RIGHT('[2]Pos Log Serang 260721'!XFD1,9),REPT("0",9)),3)=1," satu juta",INDEX('176_W6_Sukabumi'!idxSatuSampaiDuaPuluh,--LEFT(TEXT(RIGHT('[2]Pos Log Serang 260721'!XFD1,8),REPT("0",8)),2)+1)),INDEX('176_W6_Sukabumi'!idxSatuSampaiDuaPuluh,--LEFT(RIGHT('[2]Pos Log Serang 260721'!XFD1,8),1)+1)&amp;" puluh "&amp;INDEX('176_W6_Sukabumi'!idxSatuSampaiDuaPuluh,--LEFT(RIGHT('[2]Pos Log Serang 260721'!XFD1,7),1)+1))&amp;IF(OR(LEN('[2]Pos Log Serang 260721'!XFD1)&lt;=6,--LEFT(TEXT(RIGHT('[2]Pos Log Serang 260721'!XFD1,9),REPT("0",9)),3)={0;1}),""," juta")</definedName>
    <definedName name="juta3" localSheetId="42">" "&amp;INDEX('177_W6_Tangerang'!idxRatusan,--LEFT(TEXT(RIGHT('[2]Pos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juta",INDEX('177_W6_Tangerang'!idxSatuSampaiDuaPuluh,--LEFT(TEXT(RIGHT('[2]Pos Log Serang 260721'!XFD1,8),REPT("0",8)),2)+1)),INDEX('177_W6_Tangerang'!idxSatuSampaiDuaPuluh,--LEFT(RIGHT('[2]Pos Log Serang 260721'!XFD1,8),1)+1)&amp;" puluh "&amp;INDEX('177_W6_Tangerang'!idxSatuSampaiDuaPuluh,--LEFT(RIGHT('[2]Pos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3">" "&amp;INDEX('178_W6_Meruya'!idxRatusan,--LEFT(TEXT(RIGHT('[2]Pos Log Serang 260721'!XFD1,9),REPT("0",9)),1)+1)&amp;" "&amp;IF((--MID(TEXT(RIGHT('[2]Pos Log Serang 260721'!XFD1,9),REPT("0",9)),2,2)+1)&lt;=20,IF(--LEFT(TEXT(RIGHT('[2]Pos Log Serang 260721'!XFD1,9),REPT("0",9)),3)=1," satu juta",INDEX('178_W6_Meruya'!idxSatuSampaiDuaPuluh,--LEFT(TEXT(RIGHT('[2]Pos Log Serang 260721'!XFD1,8),REPT("0",8)),2)+1)),INDEX('178_W6_Meruya'!idxSatuSampaiDuaPuluh,--LEFT(RIGHT('[2]Pos Log Serang 260721'!XFD1,8),1)+1)&amp;" puluh "&amp;INDEX('178_W6_Meruya'!idxSatuSampaiDuaPuluh,--LEFT(RIGHT('[2]Pos Log Serang 260721'!XFD1,7),1)+1))&amp;IF(OR(LEN('[2]Pos Log Serang 260721'!XFD1)&lt;=6,--LEFT(TEXT(RIGHT('[2]Pos Log Serang 260721'!XFD1,9),REPT("0",9)),3)={0;1}),""," juta")</definedName>
    <definedName name="juta3" localSheetId="44">" "&amp;INDEX('179_W6_Kosambi'!idxRatusan,--LEFT(TEXT(RIGHT('[2]Pos Log Serang 260721'!XFD1,9),REPT("0",9)),1)+1)&amp;" "&amp;IF((--MID(TEXT(RIGHT('[2]Pos Log Serang 260721'!XFD1,9),REPT("0",9)),2,2)+1)&lt;=20,IF(--LEFT(TEXT(RIGHT('[2]Pos Log Serang 260721'!XFD1,9),REPT("0",9)),3)=1," satu juta",INDEX('179_W6_Kosambi'!idxSatuSampaiDuaPuluh,--LEFT(TEXT(RIGHT('[2]Pos Log Serang 260721'!XFD1,8),REPT("0",8)),2)+1)),INDEX('179_W6_Kosambi'!idxSatuSampaiDuaPuluh,--LEFT(RIGHT('[2]Pos Log Serang 260721'!XFD1,8),1)+1)&amp;" puluh "&amp;INDEX('179_W6_Kosambi'!idxSatuSampaiDuaPuluh,--LEFT(RIGHT('[2]Pos Log Serang 260721'!XFD1,7),1)+1))&amp;IF(OR(LEN('[2]Pos Log Serang 260721'!XFD1)&lt;=6,--LEFT(TEXT(RIGHT('[2]Pos Log Serang 260721'!XFD1,9),REPT("0",9)),3)={0;1}),""," juta")</definedName>
    <definedName name="juta3" localSheetId="45">" "&amp;INDEX('180_W6_Tangerang'!idxRatusan,--LEFT(TEXT(RIGHT('[2]Pos Log Serang 260721'!XFD1,9),REPT("0",9)),1)+1)&amp;" "&amp;IF((--MID(TEXT(RIGHT('[2]Pos Log Serang 260721'!XFD1,9),REPT("0",9)),2,2)+1)&lt;=20,IF(--LEFT(TEXT(RIGHT('[2]Pos Log Serang 260721'!XFD1,9),REPT("0",9)),3)=1," satu juta",INDEX('180_W6_Tangerang'!idxSatuSampaiDuaPuluh,--LEFT(TEXT(RIGHT('[2]Pos Log Serang 260721'!XFD1,8),REPT("0",8)),2)+1)),INDEX('180_W6_Tangerang'!idxSatuSampaiDuaPuluh,--LEFT(RIGHT('[2]Pos Log Serang 260721'!XFD1,8),1)+1)&amp;" puluh "&amp;INDEX('180_W6_Tangerang'!idxSatuSampaiDuaPuluh,--LEFT(RIGHT('[2]Pos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9">" "&amp;INDEX('184_Winson_Probolinggo'!idxRatusan,--LEFT(TEXT(RIGHT('[2]Pos Log Serang 260721'!XFD1,9),REPT("0",9)),1)+1)&amp;" "&amp;IF((--MID(TEXT(RIGHT('[2]Pos Log Serang 260721'!XFD1,9),REPT("0",9)),2,2)+1)&lt;=20,IF(--LEFT(TEXT(RIGHT('[2]Pos Log Serang 260721'!XFD1,9),REPT("0",9)),3)=1," satu juta",INDEX('184_Winson_Probolinggo'!idxSatuSampaiDuaPuluh,--LEFT(TEXT(RIGHT('[2]Pos Log Serang 260721'!XFD1,8),REPT("0",8)),2)+1)),INDEX('184_Winson_Probolinggo'!idxSatuSampaiDuaPuluh,--LEFT(RIGHT('[2]Pos Log Serang 260721'!XFD1,8),1)+1)&amp;" puluh "&amp;INDEX('184_Winson_Probolinggo'!idxSatuSampaiDuaPuluh,--LEFT(RIGHT('[2]Pos Log Serang 260721'!XFD1,7),1)+1))&amp;IF(OR(LEN('[2]Pos Log Serang 260721'!XFD1)&lt;=6,--LEFT(TEXT(RIGHT('[2]Pos Log Serang 260721'!XFD1,9),REPT("0",9)),3)={0;1}),""," juta")</definedName>
    <definedName name="juta3" localSheetId="50">" "&amp;INDEX('185_Delta_Jawa tengah'!idxRatusan,--LEFT(TEXT(RIGHT('[2]Pos Log Serang 260721'!XFD1,9),REPT("0",9)),1)+1)&amp;" "&amp;IF((--MID(TEXT(RIGHT('[2]Pos Log Serang 260721'!XFD1,9),REPT("0",9)),2,2)+1)&lt;=20,IF(--LEFT(TEXT(RIGHT('[2]Pos Log Serang 260721'!XFD1,9),REPT("0",9)),3)=1," satu juta",INDEX('185_Delta_Jawa tengah'!idxSatuSampaiDuaPuluh,--LEFT(TEXT(RIGHT('[2]Pos Log Serang 260721'!XFD1,8),REPT("0",8)),2)+1)),INDEX('185_Delta_Jawa tengah'!idxSatuSampaiDuaPuluh,--LEFT(RIGHT('[2]Pos Log Serang 260721'!XFD1,8),1)+1)&amp;" puluh "&amp;INDEX('185_Delta_Jawa tengah'!idxSatuSampaiDuaPuluh,--LEFT(RIGHT('[2]Pos Log Serang 260721'!XFD1,7),1)+1))&amp;IF(OR(LEN('[2]Pos Log Serang 260721'!XFD1)&lt;=6,--LEFT(TEXT(RIGHT('[2]Pos Log Serang 260721'!XFD1,9),REPT("0",9)),3)={0;1}),""," juta")</definedName>
    <definedName name="juta3" localSheetId="53">" "&amp;INDEX('188_Truelogs_Jambi'!idxRatusan,--LEFT(TEXT(RIGHT('[2]Pos Log Serang 260721'!XFD1,9),REPT("0",9)),1)+1)&amp;" "&amp;IF((--MID(TEXT(RIGHT('[2]Pos Log Serang 260721'!XFD1,9),REPT("0",9)),2,2)+1)&lt;=20,IF(--LEFT(TEXT(RIGHT('[2]Pos Log Serang 260721'!XFD1,9),REPT("0",9)),3)=1," satu juta",INDEX('188_Truelogs_Jambi'!idxSatuSampaiDuaPuluh,--LEFT(TEXT(RIGHT('[2]Pos Log Serang 260721'!XFD1,8),REPT("0",8)),2)+1)),INDEX('188_Truelogs_Jambi'!idxSatuSampaiDuaPuluh,--LEFT(RIGHT('[2]Pos Log Serang 260721'!XFD1,8),1)+1)&amp;" puluh "&amp;INDEX('188_Truelogs_Jambi'!idxSatuSampaiDuaPuluh,--LEFT(RIGHT('[2]Pos Log Serang 260721'!XFD1,7),1)+1))&amp;IF(OR(LEN('[2]Pos Log Serang 260721'!XFD1)&lt;=6,--LEFT(TEXT(RIGHT('[2]Pos Log Serang 260721'!XFD1,9),REPT("0",9)),3)={0;1}),""," juta")</definedName>
    <definedName name="juta3" localSheetId="57">" "&amp;INDEX('192_Putra Log_Lombok'!idxRatusan,--LEFT(TEXT(RIGHT('[2]Pos Log Serang 260721'!XFD1,9),REPT("0",9)),1)+1)&amp;" "&amp;IF((--MID(TEXT(RIGHT('[2]Pos Log Serang 260721'!XFD1,9),REPT("0",9)),2,2)+1)&lt;=20,IF(--LEFT(TEXT(RIGHT('[2]Pos Log Serang 260721'!XFD1,9),REPT("0",9)),3)=1," satu juta",INDEX('192_Putra Log_Lombok'!idxSatuSampaiDuaPuluh,--LEFT(TEXT(RIGHT('[2]Pos Log Serang 260721'!XFD1,8),REPT("0",8)),2)+1)),INDEX('192_Putra Log_Lombok'!idxSatuSampaiDuaPuluh,--LEFT(RIGHT('[2]Pos Log Serang 260721'!XFD1,8),1)+1)&amp;" puluh "&amp;INDEX('192_Putra Log_Lombok'!idxSatuSampaiDuaPuluh,--LEFT(RIGHT('[2]Pos Log Serang 260721'!XFD1,7),1)+1))&amp;IF(OR(LEN('[2]Pos Log Serang 260721'!XFD1)&lt;=6,--LEFT(TEXT(RIGHT('[2]Pos Log Serang 260721'!XFD1,9),REPT("0",9)),3)={0;1}),""," juta")</definedName>
    <definedName name="juta3" localSheetId="58">" "&amp;INDEX('193_Pratama Trans_Riau'!idxRatusan,--LEFT(TEXT(RIGHT('[2]Pos Log Serang 260721'!XFD1,9),REPT("0",9)),1)+1)&amp;" "&amp;IF((--MID(TEXT(RIGHT('[2]Pos Log Serang 260721'!XFD1,9),REPT("0",9)),2,2)+1)&lt;=20,IF(--LEFT(TEXT(RIGHT('[2]Pos Log Serang 260721'!XFD1,9),REPT("0",9)),3)=1," satu juta",INDEX('193_Pratama Trans_Riau'!idxSatuSampaiDuaPuluh,--LEFT(TEXT(RIGHT('[2]Pos Log Serang 260721'!XFD1,8),REPT("0",8)),2)+1)),INDEX('193_Pratama Trans_Riau'!idxSatuSampaiDuaPuluh,--LEFT(RIGHT('[2]Pos Log Serang 260721'!XFD1,8),1)+1)&amp;" puluh "&amp;INDEX('193_Pratama Trans_Riau'!idxSatuSampaiDuaPuluh,--LEFT(RIGHT('[2]Pos Log Serang 260721'!XFD1,7),1)+1))&amp;IF(OR(LEN('[2]Pos Log Serang 260721'!XFD1)&lt;=6,--LEFT(TEXT(RIGHT('[2]Pos Log Serang 260721'!XFD1,9),REPT("0",9)),3)={0;1}),""," juta")</definedName>
    <definedName name="juta3" localSheetId="62">" "&amp;INDEX('197_Multitrans_Palembang'!idxRatusan,--LEFT(TEXT(RIGHT('[3]Pos Log Serang 260721'!XFD1,9),REPT("0",9)),1)+1)&amp;" "&amp;IF((--MID(TEXT(RIGHT('[3]Pos Log Serang 260721'!XFD1,9),REPT("0",9)),2,2)+1)&lt;=20,IF(--LEFT(TEXT(RIGHT('[3]Pos Log Serang 260721'!XFD1,9),REPT("0",9)),3)=1," satu juta",INDEX('197_Multitrans_Palembang'!idxSatuSampaiDuaPuluh,--LEFT(TEXT(RIGHT('[3]Pos Log Serang 260721'!XFD1,8),REPT("0",8)),2)+1)),INDEX('197_Multitrans_Palembang'!idxSatuSampaiDuaPuluh,--LEFT(RIGHT('[3]Pos Log Serang 260721'!XFD1,8),1)+1)&amp;" puluh "&amp;INDEX('197_Multitrans_Palembang'!idxSatuSampaiDuaPuluh,--LEFT(RIGHT('[3]Pos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63">" "&amp;INDEX('198_Marugame Jogja'!idxRatusan,--LEFT(TEXT(RIGHT('[2]Pos Log Serang 260721'!XFD1,9),REPT("0",9)),1)+1)&amp;" "&amp;IF((--MID(TEXT(RIGHT('[2]Pos Log Serang 260721'!XFD1,9),REPT("0",9)),2,2)+1)&lt;=20,IF(--LEFT(TEXT(RIGHT('[2]Pos Log Serang 260721'!XFD1,9),REPT("0",9)),3)=1," satu juta",INDEX('198_Marugame Jogja'!idxSatuSampaiDuaPuluh,--LEFT(TEXT(RIGHT('[2]Pos Log Serang 260721'!XFD1,8),REPT("0",8)),2)+1)),INDEX('198_Marugame Jogja'!idxSatuSampaiDuaPuluh,--LEFT(RIGHT('[2]Pos Log Serang 260721'!XFD1,8),1)+1)&amp;" puluh "&amp;INDEX('198_Marugame Jogja'!idxSatuSampaiDuaPuluh,--LEFT(RIGHT('[2]Pos Log Serang 260721'!XFD1,7),1)+1))&amp;IF(OR(LEN('[2]Pos Log Serang 260721'!XFD1)&lt;=6,--LEFT(TEXT(RIGHT('[2]Pos Log Serang 260721'!XFD1,9),REPT("0",9)),3)={0;1}),""," juta")</definedName>
    <definedName name="juta3" localSheetId="64">" "&amp;INDEX('199_Marugame_Smrng&amp;Cirebon'!idxRatusan,--LEFT(TEXT(RIGHT('[2]Pos Log Serang 260721'!XFD1,9),REPT("0",9)),1)+1)&amp;" "&amp;IF((--MID(TEXT(RIGHT('[2]Pos Log Serang 260721'!XFD1,9),REPT("0",9)),2,2)+1)&lt;=20,IF(--LEFT(TEXT(RIGHT('[2]Pos Log Serang 260721'!XFD1,9),REPT("0",9)),3)=1," satu juta",INDEX('199_Marugame_Smrng&amp;Cirebon'!idxSatuSampaiDuaPuluh,--LEFT(TEXT(RIGHT('[2]Pos Log Serang 260721'!XFD1,8),REPT("0",8)),2)+1)),INDEX('199_Marugame_Smrng&amp;Cirebon'!idxSatuSampaiDuaPuluh,--LEFT(RIGHT('[2]Pos Log Serang 260721'!XFD1,8),1)+1)&amp;" puluh "&amp;INDEX('199_Marugame_Smrng&amp;Cirebon'!idxSatuSampaiDuaPuluh,--LEFT(RIGHT('[2]Pos Log Serang 260721'!XFD1,7),1)+1))&amp;IF(OR(LEN('[2]Pos Log Serang 260721'!XFD1)&lt;=6,--LEFT(TEXT(RIGHT('[2]Pos Log Serang 260721'!XFD1,9),REPT("0",9)),3)={0;1}),""," juta")</definedName>
    <definedName name="juta3" localSheetId="65">" "&amp;INDEX('200_Marugame_solo'!idxRatusan,--LEFT(TEXT(RIGHT('[2]Pos Log Serang 260721'!XFD1,9),REPT("0",9)),1)+1)&amp;" "&amp;IF((--MID(TEXT(RIGHT('[2]Pos Log Serang 260721'!XFD1,9),REPT("0",9)),2,2)+1)&lt;=20,IF(--LEFT(TEXT(RIGHT('[2]Pos Log Serang 260721'!XFD1,9),REPT("0",9)),3)=1," satu juta",INDEX('200_Marugame_solo'!idxSatuSampaiDuaPuluh,--LEFT(TEXT(RIGHT('[2]Pos Log Serang 260721'!XFD1,8),REPT("0",8)),2)+1)),INDEX('200_Marugame_solo'!idxSatuSampaiDuaPuluh,--LEFT(RIGHT('[2]Pos Log Serang 260721'!XFD1,8),1)+1)&amp;" puluh "&amp;INDEX('200_Marugame_solo'!idxSatuSampaiDuaPuluh,--LEFT(RIGHT('[2]Pos Log Serang 260721'!XFD1,7),1)+1))&amp;IF(OR(LEN('[2]Pos Log Serang 260721'!XFD1)&lt;=6,--LEFT(TEXT(RIGHT('[2]Pos Log Serang 260721'!XFD1,9),REPT("0",9)),3)={0;1}),""," juta")</definedName>
    <definedName name="juta3" localSheetId="66">" "&amp;INDEX('201_Marugame_Bandung'!idxRatusan,--LEFT(TEXT(RIGHT('[2]Pos Log Serang 260721'!XFD1,9),REPT("0",9)),1)+1)&amp;" "&amp;IF((--MID(TEXT(RIGHT('[2]Pos Log Serang 260721'!XFD1,9),REPT("0",9)),2,2)+1)&lt;=20,IF(--LEFT(TEXT(RIGHT('[2]Pos Log Serang 260721'!XFD1,9),REPT("0",9)),3)=1," satu juta",INDEX('201_Marugame_Bandung'!idxSatuSampaiDuaPuluh,--LEFT(TEXT(RIGHT('[2]Pos Log Serang 260721'!XFD1,8),REPT("0",8)),2)+1)),INDEX('201_Marugame_Bandung'!idxSatuSampaiDuaPuluh,--LEFT(RIGHT('[2]Pos Log Serang 260721'!XFD1,8),1)+1)&amp;" puluh "&amp;INDEX('201_Marugame_Bandung'!idxSatuSampaiDuaPuluh,--LEFT(RIGHT('[2]Pos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74">" "&amp;INDEX('209_Truelogs_Jambi Pel'!idxRatusan,--LEFT(TEXT(RIGHT('[2]Pos Log Serang 260721'!XFD1,9),REPT("0",9)),1)+1)&amp;" "&amp;IF((--MID(TEXT(RIGHT('[2]Pos Log Serang 260721'!XFD1,9),REPT("0",9)),2,2)+1)&lt;=20,IF(--LEFT(TEXT(RIGHT('[2]Pos Log Serang 260721'!XFD1,9),REPT("0",9)),3)=1," satu juta",INDEX('209_Truelogs_Jambi Pel'!idxSatuSampaiDuaPuluh,--LEFT(TEXT(RIGHT('[2]Pos Log Serang 260721'!XFD1,8),REPT("0",8)),2)+1)),INDEX('209_Truelogs_Jambi Pel'!idxSatuSampaiDuaPuluh,--LEFT(RIGHT('[2]Pos Log Serang 260721'!XFD1,8),1)+1)&amp;" puluh "&amp;INDEX('209_Truelogs_Jambi Pel'!idxSatuSampaiDuaPuluh,--LEFT(RIGHT('[2]Pos Log Serang 260721'!XFD1,7),1)+1))&amp;IF(OR(LEN('[2]Pos Log Serang 260721'!XFD1)&lt;=6,--LEFT(TEXT(RIGHT('[2]Pos Log Serang 260721'!XFD1,9),REPT("0",9)),3)={0;1}),""," juta")</definedName>
    <definedName name="juta3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juta")</definedName>
    <definedName name="juta4" localSheetId="0">" "&amp;INDEX('134_Telkom Satelit_Bogor'!idxRatusan,--LEFT(TEXT(RIGHT('[2]Pos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",INDEX('134_Telkom Satelit_Bogor'!idxSatuSampaiDuaPuluh,--LEFT(TEXT(RIGHT('[2]Pos Log Serang 260721'!XFD1,8),REPT("0",8)),2)+1)),INDEX('134_Telkom Satelit_Bogor'!idxSatuSampaiDuaPuluh,--LEFT(RIGHT('[2]Pos Log Serang 260721'!XFD1,8),1)+1)&amp;" puluh "&amp;INDEX('134_Telkom Satelit_Bogor'!idxSatuSampaiDuaPuluh,--LEFT(RIGHT('[2]Pos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">" "&amp;INDEX('135_SITC_pabeanan_Cina'!idxRatusan,--LEFT(TEXT(RIGHT('[2]Pos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",INDEX('135_SITC_pabeanan_Cina'!idxSatuSampaiDuaPuluh,--LEFT(TEXT(RIGHT('[2]Pos Log Serang 260721'!XFD1,8),REPT("0",8)),2)+1)),INDEX('135_SITC_pabeanan_Cina'!idxSatuSampaiDuaPuluh,--LEFT(RIGHT('[2]Pos Log Serang 260721'!XFD1,8),1)+1)&amp;" puluh "&amp;INDEX('135_SITC_pabeanan_Cina'!idxSatuSampaiDuaPuluh,--LEFT(RIGHT('[2]Pos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">" "&amp;INDEX('137_Galaksi Mandiri_Makassar'!idxRatusan,--LEFT(TEXT(RIGHT('[2]Pos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",INDEX('137_Galaksi Mandiri_Makassar'!idxSatuSampaiDuaPuluh,--LEFT(TEXT(RIGHT('[2]Pos Log Serang 260721'!XFD1,8),REPT("0",8)),2)+1)),INDEX('137_Galaksi Mandiri_Makassar'!idxSatuSampaiDuaPuluh,--LEFT(RIGHT('[2]Pos Log Serang 260721'!XFD1,8),1)+1)&amp;" puluh "&amp;INDEX('137_Galaksi Mandiri_Makassar'!idxSatuSampaiDuaPuluh,--LEFT(RIGHT('[2]Pos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">" "&amp;INDEX('138_Link pasifik_USA'!idxRatusan,--LEFT(TEXT(RIGHT('[2]Pos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",INDEX('138_Link pasifik_USA'!idxSatuSampaiDuaPuluh,--LEFT(TEXT(RIGHT('[2]Pos Log Serang 260721'!XFD1,8),REPT("0",8)),2)+1)),INDEX('138_Link pasifik_USA'!idxSatuSampaiDuaPuluh,--LEFT(RIGHT('[2]Pos Log Serang 260721'!XFD1,8),1)+1)&amp;" puluh "&amp;INDEX('138_Link pasifik_USA'!idxSatuSampaiDuaPuluh,--LEFT(RIGHT('[2]Pos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">" "&amp;INDEX('140_Telkom Satelit_Depok'!idxRatusan,--LEFT(TEXT(RIGHT('[2]Pos Log Serang 260721'!XFD1,9),REPT("0",9)),1)+1)&amp;" "&amp;IF((--MID(TEXT(RIGHT('[2]Pos Log Serang 260721'!XFD1,9),REPT("0",9)),2,2)+1)&lt;=20,IF(--LEFT(TEXT(RIGHT('[2]Pos Log Serang 260721'!XFD1,9),REPT("0",9)),3)=1," satu juta / ",INDEX('140_Telkom Satelit_Depok'!idxSatuSampaiDuaPuluh,--LEFT(TEXT(RIGHT('[2]Pos Log Serang 260721'!XFD1,8),REPT("0",8)),2)+1)),INDEX('140_Telkom Satelit_Depok'!idxSatuSampaiDuaPuluh,--LEFT(RIGHT('[2]Pos Log Serang 260721'!XFD1,8),1)+1)&amp;" puluh "&amp;INDEX('140_Telkom Satelit_Depok'!idxSatuSampaiDuaPuluh,--LEFT(RIGHT('[2]Pos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">" "&amp;INDEX('141_Marugame_solo'!idxRatusan,--LEFT(TEXT(RIGHT('[2]Pos Log Serang 260721'!XFD1,9),REPT("0",9)),1)+1)&amp;" "&amp;IF((--MID(TEXT(RIGHT('[2]Pos Log Serang 260721'!XFD1,9),REPT("0",9)),2,2)+1)&lt;=20,IF(--LEFT(TEXT(RIGHT('[2]Pos Log Serang 260721'!XFD1,9),REPT("0",9)),3)=1," satu juta / ",INDEX('141_Marugame_solo'!idxSatuSampaiDuaPuluh,--LEFT(TEXT(RIGHT('[2]Pos Log Serang 260721'!XFD1,8),REPT("0",8)),2)+1)),INDEX('141_Marugame_solo'!idxSatuSampaiDuaPuluh,--LEFT(RIGHT('[2]Pos Log Serang 260721'!XFD1,8),1)+1)&amp;" puluh "&amp;INDEX('141_Marugame_solo'!idxSatuSampaiDuaPuluh,--LEFT(RIGHT('[2]Pos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">" "&amp;INDEX('142_Marugame_Bandung'!idxRatusan,--LEFT(TEXT(RIGHT('[2]Pos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",INDEX('142_Marugame_Bandung'!idxSatuSampaiDuaPuluh,--LEFT(TEXT(RIGHT('[2]Pos Log Serang 260721'!XFD1,8),REPT("0",8)),2)+1)),INDEX('142_Marugame_Bandung'!idxSatuSampaiDuaPuluh,--LEFT(RIGHT('[2]Pos Log Serang 260721'!XFD1,8),1)+1)&amp;" puluh "&amp;INDEX('142_Marugame_Bandung'!idxSatuSampaiDuaPuluh,--LEFT(RIGHT('[2]Pos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">" "&amp;INDEX('143_Marugame_Jakarta'!idxRatusan,--LEFT(TEXT(RIGHT('[2]Pos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",INDEX('143_Marugame_Jakarta'!idxSatuSampaiDuaPuluh,--LEFT(TEXT(RIGHT('[2]Pos Log Serang 260721'!XFD1,8),REPT("0",8)),2)+1)),INDEX('143_Marugame_Jakarta'!idxSatuSampaiDuaPuluh,--LEFT(RIGHT('[2]Pos Log Serang 260721'!XFD1,8),1)+1)&amp;" puluh "&amp;INDEX('143_Marugame_Jakarta'!idxSatuSampaiDuaPuluh,--LEFT(RIGHT('[2]Pos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">" "&amp;INDEX('144_Marugame_Jakarta '!idxRatusan,--LEFT(TEXT(RIGHT('[2]Pos Log Serang 260721'!XFD1,9),REPT("0",9)),1)+1)&amp;" "&amp;IF((--MID(TEXT(RIGHT('[2]Pos Log Serang 260721'!XFD1,9),REPT("0",9)),2,2)+1)&lt;=20,IF(--LEFT(TEXT(RIGHT('[2]Pos Log Serang 260721'!XFD1,9),REPT("0",9)),3)=1," satu juta / ",INDEX('144_Marugame_Jakarta '!idxSatuSampaiDuaPuluh,--LEFT(TEXT(RIGHT('[2]Pos Log Serang 260721'!XFD1,8),REPT("0",8)),2)+1)),INDEX('144_Marugame_Jakarta '!idxSatuSampaiDuaPuluh,--LEFT(RIGHT('[2]Pos Log Serang 260721'!XFD1,8),1)+1)&amp;" puluh "&amp;INDEX('144_Marugame_Jakarta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">" "&amp;INDEX('145_Marugame_Semarang'!idxRatusan,--LEFT(TEXT(RIGHT('[2]Pos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",INDEX('145_Marugame_Semarang'!idxSatuSampaiDuaPuluh,--LEFT(TEXT(RIGHT('[2]Pos Log Serang 260721'!XFD1,8),REPT("0",8)),2)+1)),INDEX('145_Marugame_Semarang'!idxSatuSampaiDuaPuluh,--LEFT(RIGHT('[2]Pos Log Serang 260721'!XFD1,8),1)+1)&amp;" puluh "&amp;INDEX('145_Marugame_Semarang'!idxSatuSampaiDuaPuluh,--LEFT(RIGHT('[2]Pos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2">" "&amp;INDEX('147_Marugame Jogja'!idxRatusan,--LEFT(TEXT(RIGHT('[2]Pos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",INDEX('147_Marugame Jogja'!idxSatuSampaiDuaPuluh,--LEFT(TEXT(RIGHT('[2]Pos Log Serang 260721'!XFD1,8),REPT("0",8)),2)+1)),INDEX('147_Marugame Jogja'!idxSatuSampaiDuaPuluh,--LEFT(RIGHT('[2]Pos Log Serang 260721'!XFD1,8),1)+1)&amp;" puluh "&amp;INDEX('147_Marugame Jogja'!idxSatuSampaiDuaPuluh,--LEFT(RIGHT('[2]Pos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3">" "&amp;INDEX('148_Marugame Bandung'!idxRatusan,--LEFT(TEXT(RIGHT('[2]Pos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",INDEX('148_Marugame Bandung'!idxSatuSampaiDuaPuluh,--LEFT(TEXT(RIGHT('[2]Pos Log Serang 260721'!XFD1,8),REPT("0",8)),2)+1)),INDEX('148_Marugame Bandung'!idxSatuSampaiDuaPuluh,--LEFT(RIGHT('[2]Pos Log Serang 260721'!XFD1,8),1)+1)&amp;" puluh "&amp;INDEX('148_Marugame Bandung'!idxSatuSampaiDuaPuluh,--LEFT(RIGHT('[2]Pos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4">" "&amp;INDEX('149_Marugame_Bogor'!idxRatusan,--LEFT(TEXT(RIGHT('[2]Pos Log Serang 260721'!XFD1,9),REPT("0",9)),1)+1)&amp;" "&amp;IF((--MID(TEXT(RIGHT('[2]Pos Log Serang 260721'!XFD1,9),REPT("0",9)),2,2)+1)&lt;=20,IF(--LEFT(TEXT(RIGHT('[2]Pos Log Serang 260721'!XFD1,9),REPT("0",9)),3)=1," satu juta / ",INDEX('149_Marugame_Bogor'!idxSatuSampaiDuaPuluh,--LEFT(TEXT(RIGHT('[2]Pos Log Serang 260721'!XFD1,8),REPT("0",8)),2)+1)),INDEX('149_Marugame_Bogor'!idxSatuSampaiDuaPuluh,--LEFT(RIGHT('[2]Pos Log Serang 260721'!XFD1,8),1)+1)&amp;" puluh "&amp;INDEX('149_Marugame_Bogor'!idxSatuSampaiDuaPuluh,--LEFT(RIGHT('[2]Pos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2">" "&amp;INDEX('158_W6_DEPOK'!idxRatusan,--LEFT(TEXT(RIGHT('[2]Pos Log Serang 260721'!XFD1,9),REPT("0",9)),1)+1)&amp;" "&amp;IF((--MID(TEXT(RIGHT('[2]Pos Log Serang 260721'!XFD1,9),REPT("0",9)),2,2)+1)&lt;=20,IF(--LEFT(TEXT(RIGHT('[2]Pos Log Serang 260721'!XFD1,9),REPT("0",9)),3)=1," satu juta / ",INDEX('158_W6_DEPOK'!idxSatuSampaiDuaPuluh,--LEFT(TEXT(RIGHT('[2]Pos Log Serang 260721'!XFD1,8),REPT("0",8)),2)+1)),INDEX('158_W6_DEPOK'!idxSatuSampaiDuaPuluh,--LEFT(RIGHT('[2]Pos Log Serang 260721'!XFD1,8),1)+1)&amp;" puluh "&amp;INDEX('158_W6_DEPOK'!idxSatuSampaiDuaPuluh,--LEFT(RIGHT('[2]Pos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4">" "&amp;INDEX('159_W6_TANGERANG'!idxRatusan,--LEFT(TEXT(RIGHT('[2]Pos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",INDEX('159_W6_TANGERANG'!idxSatuSampaiDuaPuluh,--LEFT(TEXT(RIGHT('[2]Pos Log Serang 260721'!XFD1,8),REPT("0",8)),2)+1)),INDEX('159_W6_TANGERANG'!idxSatuSampaiDuaPuluh,--LEFT(RIGHT('[2]Pos Log Serang 260721'!XFD1,8),1)+1)&amp;" puluh "&amp;INDEX('159_W6_TANGERANG'!idxSatuSampaiDuaPuluh,--LEFT(RIGHT('[2]Pos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5">" "&amp;INDEX('160_W6_TANGERANG'!idxRatusan,--LEFT(TEXT(RIGHT('[2]Pos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",INDEX('160_W6_TANGERANG'!idxSatuSampaiDuaPuluh,--LEFT(TEXT(RIGHT('[2]Pos Log Serang 260721'!XFD1,8),REPT("0",8)),2)+1)),INDEX('160_W6_TANGERANG'!idxSatuSampaiDuaPuluh,--LEFT(RIGHT('[2]Pos Log Serang 260721'!XFD1,8),1)+1)&amp;" puluh "&amp;INDEX('160_W6_TANGERANG'!idxSatuSampaiDuaPuluh,--LEFT(RIGHT('[2]Pos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6">" "&amp;INDEX('161_W6_TANGERANG'!idxRatusan,--LEFT(TEXT(RIGHT('[2]Pos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",INDEX('161_W6_TANGERANG'!idxSatuSampaiDuaPuluh,--LEFT(TEXT(RIGHT('[2]Pos Log Serang 260721'!XFD1,8),REPT("0",8)),2)+1)),INDEX('161_W6_TANGERANG'!idxSatuSampaiDuaPuluh,--LEFT(RIGHT('[2]Pos Log Serang 260721'!XFD1,8),1)+1)&amp;" puluh "&amp;INDEX('161_W6_TANGERANG'!idxSatuSampaiDuaPuluh,--LEFT(RIGHT('[2]Pos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7">" "&amp;INDEX('162_W6_TANGERANG'!idxRatusan,--LEFT(TEXT(RIGHT('[2]Pos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",INDEX('162_W6_TANGERANG'!idxSatuSampaiDuaPuluh,--LEFT(TEXT(RIGHT('[2]Pos Log Serang 260721'!XFD1,8),REPT("0",8)),2)+1)),INDEX('162_W6_TANGERANG'!idxSatuSampaiDuaPuluh,--LEFT(RIGHT('[2]Pos Log Serang 260721'!XFD1,8),1)+1)&amp;" puluh "&amp;INDEX('162_W6_TANGERANG'!idxSatuSampaiDuaPuluh,--LEFT(RIGHT('[2]Pos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8">" "&amp;INDEX('163_W6_TANGERANG'!idxRatusan,--LEFT(TEXT(RIGHT('[2]Pos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",INDEX('163_W6_TANGERANG'!idxSatuSampaiDuaPuluh,--LEFT(TEXT(RIGHT('[2]Pos Log Serang 260721'!XFD1,8),REPT("0",8)),2)+1)),INDEX('163_W6_TANGERANG'!idxSatuSampaiDuaPuluh,--LEFT(RIGHT('[2]Pos Log Serang 260721'!XFD1,8),1)+1)&amp;" puluh "&amp;INDEX('163_W6_TANGERANG'!idxSatuSampaiDuaPuluh,--LEFT(RIGHT('[2]Pos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9">" "&amp;INDEX('164_W6_PULOGADUNG'!idxRatusan,--LEFT(TEXT(RIGHT('[2]Pos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",INDEX('164_W6_PULOGADUNG'!idxSatuSampaiDuaPuluh,--LEFT(TEXT(RIGHT('[2]Pos Log Serang 260721'!XFD1,8),REPT("0",8)),2)+1)),INDEX('164_W6_PULOGADUNG'!idxSatuSampaiDuaPuluh,--LEFT(RIGHT('[2]Pos Log Serang 260721'!XFD1,8),1)+1)&amp;" puluh "&amp;INDEX('164_W6_PULOGADUNG'!idxSatuSampaiDuaPuluh,--LEFT(RIGHT('[2]Pos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0">" "&amp;INDEX('165_W6_PENJARINGAN'!idxRatusan,--LEFT(TEXT(RIGHT('[2]Pos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",INDEX('165_W6_PENJARINGAN'!idxSatuSampaiDuaPuluh,--LEFT(TEXT(RIGHT('[2]Pos Log Serang 260721'!XFD1,8),REPT("0",8)),2)+1)),INDEX('165_W6_PENJARINGAN'!idxSatuSampaiDuaPuluh,--LEFT(RIGHT('[2]Pos Log Serang 260721'!XFD1,8),1)+1)&amp;" puluh "&amp;INDEX('165_W6_PENJARINGAN'!idxSatuSampaiDuaPuluh,--LEFT(RIGHT('[2]Pos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1">" "&amp;INDEX('166_W6_Pakuwon Surabaya'!idxRatusan,--LEFT(TEXT(RIGHT('[2]Pos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",INDEX('166_W6_Pakuwon Surabaya'!idxSatuSampaiDuaPuluh,--LEFT(TEXT(RIGHT('[2]Pos Log Serang 260721'!XFD1,8),REPT("0",8)),2)+1)),INDEX('166_W6_Pakuwon Surabaya'!idxSatuSampaiDuaPuluh,--LEFT(RIGHT('[2]Pos Log Serang 260721'!XFD1,8),1)+1)&amp;" puluh "&amp;INDEX('166_W6_Pakuwon Surabaya'!idxSatuSampaiDuaPuluh,--LEFT(RIGHT('[2]Pos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2">" "&amp;INDEX('167_W6_Tangerang'!idxRatusan,--LEFT(TEXT(RIGHT('[2]Pos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",INDEX('167_W6_Tangerang'!idxSatuSampaiDuaPuluh,--LEFT(TEXT(RIGHT('[2]Pos Log Serang 260721'!XFD1,8),REPT("0",8)),2)+1)),INDEX('167_W6_Tangerang'!idxSatuSampaiDuaPuluh,--LEFT(RIGHT('[2]Pos Log Serang 260721'!XFD1,8),1)+1)&amp;" puluh "&amp;INDEX('167_W6_Tangerang'!idxSatuSampaiDuaPuluh,--LEFT(RIGHT('[2]Pos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3">" "&amp;INDEX('168_W6_Tangerang'!idxRatusan,--LEFT(TEXT(RIGHT('[2]Pos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",INDEX('168_W6_Tangerang'!idxSatuSampaiDuaPuluh,--LEFT(TEXT(RIGHT('[2]Pos Log Serang 260721'!XFD1,8),REPT("0",8)),2)+1)),INDEX('168_W6_Tangerang'!idxSatuSampaiDuaPuluh,--LEFT(RIGHT('[2]Pos Log Serang 260721'!XFD1,8),1)+1)&amp;" puluh "&amp;INDEX('168_W6_Tangerang'!idxSatuSampaiDuaPuluh,--LEFT(RIGHT('[2]Pos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4">" "&amp;INDEX('169_W6_ Cakung'!idxRatusan,--LEFT(TEXT(RIGHT('[2]Pos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",INDEX('169_W6_ Cakung'!idxSatuSampaiDuaPuluh,--LEFT(TEXT(RIGHT('[2]Pos Log Serang 260721'!XFD1,8),REPT("0",8)),2)+1)),INDEX('169_W6_ Cakung'!idxSatuSampaiDuaPuluh,--LEFT(RIGHT('[2]Pos Log Serang 260721'!XFD1,8),1)+1)&amp;" puluh "&amp;INDEX('169_W6_ Cakung'!idxSatuSampaiDuaPuluh,--LEFT(RIGHT('[2]Pos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5">" "&amp;INDEX('170_W6_Citeureup'!idxRatusan,--LEFT(TEXT(RIGHT('[2]Pos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",INDEX('170_W6_Citeureup'!idxSatuSampaiDuaPuluh,--LEFT(TEXT(RIGHT('[2]Pos Log Serang 260721'!XFD1,8),REPT("0",8)),2)+1)),INDEX('170_W6_Citeureup'!idxSatuSampaiDuaPuluh,--LEFT(RIGHT('[2]Pos Log Serang 260721'!XFD1,8),1)+1)&amp;" puluh "&amp;INDEX('170_W6_Citeureup'!idxSatuSampaiDuaPuluh,--LEFT(RIGHT('[2]Pos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6">" "&amp;INDEX('171_W6_Tangerang'!idxRatusan,--LEFT(TEXT(RIGHT('[2]Pos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",INDEX('171_W6_Tangerang'!idxSatuSampaiDuaPuluh,--LEFT(TEXT(RIGHT('[2]Pos Log Serang 260721'!XFD1,8),REPT("0",8)),2)+1)),INDEX('171_W6_Tangerang'!idxSatuSampaiDuaPuluh,--LEFT(RIGHT('[2]Pos Log Serang 260721'!XFD1,8),1)+1)&amp;" puluh "&amp;INDEX('171_W6_Tangerang'!idxSatuSampaiDuaPuluh,--LEFT(RIGHT('[2]Pos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8">" "&amp;INDEX('172_W6_Ancol,Marunda, Koja'!idxRatusan,--LEFT(TEXT(RIGHT('[2]Pos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",INDEX('172_W6_Ancol,Marunda, Koja'!idxSatuSampaiDuaPuluh,--LEFT(TEXT(RIGHT('[2]Pos Log Serang 260721'!XFD1,8),REPT("0",8)),2)+1)),INDEX('172_W6_Ancol,Marunda, Koja'!idxSatuSampaiDuaPuluh,--LEFT(RIGHT('[2]Pos Log Serang 260721'!XFD1,8),1)+1)&amp;" puluh "&amp;INDEX('172_W6_Ancol,Marunda, Koja'!idxSatuSampaiDuaPuluh,--LEFT(RIGHT('[2]Pos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7">" "&amp;INDEX('173_W6_Tangerang'!idxRatusan,--LEFT(TEXT(RIGHT('[2]Pos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",INDEX('173_W6_Tangerang'!idxSatuSampaiDuaPuluh,--LEFT(TEXT(RIGHT('[2]Pos Log Serang 260721'!XFD1,8),REPT("0",8)),2)+1)),INDEX('173_W6_Tangerang'!idxSatuSampaiDuaPuluh,--LEFT(RIGHT('[2]Pos Log Serang 260721'!XFD1,8),1)+1)&amp;" puluh "&amp;INDEX('173_W6_Tangerang'!idxSatuSampaiDuaPuluh,--LEFT(RIGHT('[2]Pos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9">" "&amp;INDEX('174_W6_Tangerang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",INDEX('174_W6_Tangerang '!idxSatuSampaiDuaPuluh,--LEFT(TEXT(RIGHT('[2]Pos Log Serang 260721'!XFD1,8),REPT("0",8)),2)+1)),INDEX('174_W6_Tangerang '!idxSatuSampaiDuaPuluh,--LEFT(RIGHT('[2]Pos Log Serang 260721'!XFD1,8),1)+1)&amp;" puluh "&amp;INDEX('174_W6_Tangerang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0">" "&amp;INDEX('175_W6_Tangerang 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",INDEX('175_W6_Tangerang '!idxSatuSampaiDuaPuluh,--LEFT(TEXT(RIGHT('[2]Pos Log Serang 260721'!XFD1,8),REPT("0",8)),2)+1)),INDEX('175_W6_Tangerang '!idxSatuSampaiDuaPuluh,--LEFT(RIGHT('[2]Pos Log Serang 260721'!XFD1,8),1)+1)&amp;" puluh "&amp;INDEX('175_W6_Tangerang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1">" "&amp;INDEX('176_W6_Sukabumi'!idxRatusan,--LEFT(TEXT(RIGHT('[2]Pos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",INDEX('176_W6_Sukabumi'!idxSatuSampaiDuaPuluh,--LEFT(TEXT(RIGHT('[2]Pos Log Serang 260721'!XFD1,8),REPT("0",8)),2)+1)),INDEX('176_W6_Sukabumi'!idxSatuSampaiDuaPuluh,--LEFT(RIGHT('[2]Pos Log Serang 260721'!XFD1,8),1)+1)&amp;" puluh "&amp;INDEX('176_W6_Sukabumi'!idxSatuSampaiDuaPuluh,--LEFT(RIGHT('[2]Pos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2">" "&amp;INDEX('177_W6_Tangerang'!idxRatusan,--LEFT(TEXT(RIGHT('[2]Pos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",INDEX('177_W6_Tangerang'!idxSatuSampaiDuaPuluh,--LEFT(TEXT(RIGHT('[2]Pos Log Serang 260721'!XFD1,8),REPT("0",8)),2)+1)),INDEX('177_W6_Tangerang'!idxSatuSampaiDuaPuluh,--LEFT(RIGHT('[2]Pos Log Serang 260721'!XFD1,8),1)+1)&amp;" puluh "&amp;INDEX('177_W6_Tangerang'!idxSatuSampaiDuaPuluh,--LEFT(RIGHT('[2]Pos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3">" "&amp;INDEX('178_W6_Meruya'!idxRatusan,--LEFT(TEXT(RIGHT('[2]Pos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",INDEX('178_W6_Meruya'!idxSatuSampaiDuaPuluh,--LEFT(TEXT(RIGHT('[2]Pos Log Serang 260721'!XFD1,8),REPT("0",8)),2)+1)),INDEX('178_W6_Meruya'!idxSatuSampaiDuaPuluh,--LEFT(RIGHT('[2]Pos Log Serang 260721'!XFD1,8),1)+1)&amp;" puluh "&amp;INDEX('178_W6_Meruya'!idxSatuSampaiDuaPuluh,--LEFT(RIGHT('[2]Pos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4">" "&amp;INDEX('179_W6_Kosambi'!idxRatusan,--LEFT(TEXT(RIGHT('[2]Pos Log Serang 260721'!XFD1,9),REPT("0",9)),1)+1)&amp;" "&amp;IF((--MID(TEXT(RIGHT('[2]Pos Log Serang 260721'!XFD1,9),REPT("0",9)),2,2)+1)&lt;=20,IF(--LEFT(TEXT(RIGHT('[2]Pos Log Serang 260721'!XFD1,9),REPT("0",9)),3)=1," satu juta / ",INDEX('179_W6_Kosambi'!idxSatuSampaiDuaPuluh,--LEFT(TEXT(RIGHT('[2]Pos Log Serang 260721'!XFD1,8),REPT("0",8)),2)+1)),INDEX('179_W6_Kosambi'!idxSatuSampaiDuaPuluh,--LEFT(RIGHT('[2]Pos Log Serang 260721'!XFD1,8),1)+1)&amp;" puluh "&amp;INDEX('179_W6_Kosambi'!idxSatuSampaiDuaPuluh,--LEFT(RIGHT('[2]Pos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5">" "&amp;INDEX('180_W6_Tangerang'!idxRatusan,--LEFT(TEXT(RIGHT('[2]Pos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",INDEX('180_W6_Tangerang'!idxSatuSampaiDuaPuluh,--LEFT(TEXT(RIGHT('[2]Pos Log Serang 260721'!XFD1,8),REPT("0",8)),2)+1)),INDEX('180_W6_Tangerang'!idxSatuSampaiDuaPuluh,--LEFT(RIGHT('[2]Pos Log Serang 260721'!XFD1,8),1)+1)&amp;" puluh "&amp;INDEX('180_W6_Tangerang'!idxSatuSampaiDuaPuluh,--LEFT(RIGHT('[2]Pos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9">" "&amp;INDEX('184_Winson_Probolinggo'!idxRatusan,--LEFT(TEXT(RIGHT('[2]Pos Log Serang 260721'!XFD1,9),REPT("0",9)),1)+1)&amp;" "&amp;IF((--MID(TEXT(RIGHT('[2]Pos Log Serang 260721'!XFD1,9),REPT("0",9)),2,2)+1)&lt;=20,IF(--LEFT(TEXT(RIGHT('[2]Pos Log Serang 260721'!XFD1,9),REPT("0",9)),3)=1," satu juta / ",INDEX('184_Winson_Probolinggo'!idxSatuSampaiDuaPuluh,--LEFT(TEXT(RIGHT('[2]Pos Log Serang 260721'!XFD1,8),REPT("0",8)),2)+1)),INDEX('184_Winson_Probolinggo'!idxSatuSampaiDuaPuluh,--LEFT(RIGHT('[2]Pos Log Serang 260721'!XFD1,8),1)+1)&amp;" puluh "&amp;INDEX('184_Winson_Probolinggo'!idxSatuSampaiDuaPuluh,--LEFT(RIGHT('[2]Pos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0">" "&amp;INDEX('185_Delta_Jawa tengah'!idxRatusan,--LEFT(TEXT(RIGHT('[2]Pos Log Serang 260721'!XFD1,9),REPT("0",9)),1)+1)&amp;" "&amp;IF((--MID(TEXT(RIGHT('[2]Pos Log Serang 260721'!XFD1,9),REPT("0",9)),2,2)+1)&lt;=20,IF(--LEFT(TEXT(RIGHT('[2]Pos Log Serang 260721'!XFD1,9),REPT("0",9)),3)=1," satu juta / ",INDEX('185_Delta_Jawa tengah'!idxSatuSampaiDuaPuluh,--LEFT(TEXT(RIGHT('[2]Pos Log Serang 260721'!XFD1,8),REPT("0",8)),2)+1)),INDEX('185_Delta_Jawa tengah'!idxSatuSampaiDuaPuluh,--LEFT(RIGHT('[2]Pos Log Serang 260721'!XFD1,8),1)+1)&amp;" puluh "&amp;INDEX('185_Delta_Jawa tengah'!idxSatuSampaiDuaPuluh,--LEFT(RIGHT('[2]Pos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3">" "&amp;INDEX('188_Truelogs_Jambi'!idxRatusan,--LEFT(TEXT(RIGHT('[2]Pos Log Serang 260721'!XFD1,9),REPT("0",9)),1)+1)&amp;" "&amp;IF((--MID(TEXT(RIGHT('[2]Pos Log Serang 260721'!XFD1,9),REPT("0",9)),2,2)+1)&lt;=20,IF(--LEFT(TEXT(RIGHT('[2]Pos Log Serang 260721'!XFD1,9),REPT("0",9)),3)=1," satu juta / ",INDEX('188_Truelogs_Jambi'!idxSatuSampaiDuaPuluh,--LEFT(TEXT(RIGHT('[2]Pos Log Serang 260721'!XFD1,8),REPT("0",8)),2)+1)),INDEX('188_Truelogs_Jambi'!idxSatuSampaiDuaPuluh,--LEFT(RIGHT('[2]Pos Log Serang 260721'!XFD1,8),1)+1)&amp;" puluh "&amp;INDEX('188_Truelogs_Jambi'!idxSatuSampaiDuaPuluh,--LEFT(RIGHT('[2]Pos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7">" "&amp;INDEX('192_Putra Log_Lombok'!idxRatusan,--LEFT(TEXT(RIGHT('[2]Pos Log Serang 260721'!XFD1,9),REPT("0",9)),1)+1)&amp;" "&amp;IF((--MID(TEXT(RIGHT('[2]Pos Log Serang 260721'!XFD1,9),REPT("0",9)),2,2)+1)&lt;=20,IF(--LEFT(TEXT(RIGHT('[2]Pos Log Serang 260721'!XFD1,9),REPT("0",9)),3)=1," satu juta / ",INDEX('192_Putra Log_Lombok'!idxSatuSampaiDuaPuluh,--LEFT(TEXT(RIGHT('[2]Pos Log Serang 260721'!XFD1,8),REPT("0",8)),2)+1)),INDEX('192_Putra Log_Lombok'!idxSatuSampaiDuaPuluh,--LEFT(RIGHT('[2]Pos Log Serang 260721'!XFD1,8),1)+1)&amp;" puluh "&amp;INDEX('192_Putra Log_Lombok'!idxSatuSampaiDuaPuluh,--LEFT(RIGHT('[2]Pos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8">" "&amp;INDEX('193_Pratama Trans_Riau'!idxRatusan,--LEFT(TEXT(RIGHT('[2]Pos Log Serang 260721'!XFD1,9),REPT("0",9)),1)+1)&amp;" "&amp;IF((--MID(TEXT(RIGHT('[2]Pos Log Serang 260721'!XFD1,9),REPT("0",9)),2,2)+1)&lt;=20,IF(--LEFT(TEXT(RIGHT('[2]Pos Log Serang 260721'!XFD1,9),REPT("0",9)),3)=1," satu juta / ",INDEX('193_Pratama Trans_Riau'!idxSatuSampaiDuaPuluh,--LEFT(TEXT(RIGHT('[2]Pos Log Serang 260721'!XFD1,8),REPT("0",8)),2)+1)),INDEX('193_Pratama Trans_Riau'!idxSatuSampaiDuaPuluh,--LEFT(RIGHT('[2]Pos Log Serang 260721'!XFD1,8),1)+1)&amp;" puluh "&amp;INDEX('193_Pratama Trans_Riau'!idxSatuSampaiDuaPuluh,--LEFT(RIGHT('[2]Pos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2">" "&amp;INDEX('197_Multitrans_Palembang'!idxRatusan,--LEFT(TEXT(RIGHT('[3]Pos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",INDEX('197_Multitrans_Palembang'!idxSatuSampaiDuaPuluh,--LEFT(TEXT(RIGHT('[3]Pos Log Serang 260721'!XFD1,8),REPT("0",8)),2)+1)),INDEX('197_Multitrans_Palembang'!idxSatuSampaiDuaPuluh,--LEFT(RIGHT('[3]Pos Log Serang 260721'!XFD1,8),1)+1)&amp;" puluh "&amp;INDEX('197_Multitrans_Palembang'!idxSatuSampaiDuaPuluh,--LEFT(RIGHT('[3]Pos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3">" "&amp;INDEX('198_Marugame Jogja'!idxRatusan,--LEFT(TEXT(RIGHT('[2]Pos Log Serang 260721'!XFD1,9),REPT("0",9)),1)+1)&amp;" "&amp;IF((--MID(TEXT(RIGHT('[2]Pos Log Serang 260721'!XFD1,9),REPT("0",9)),2,2)+1)&lt;=20,IF(--LEFT(TEXT(RIGHT('[2]Pos Log Serang 260721'!XFD1,9),REPT("0",9)),3)=1," satu juta / ",INDEX('198_Marugame Jogja'!idxSatuSampaiDuaPuluh,--LEFT(TEXT(RIGHT('[2]Pos Log Serang 260721'!XFD1,8),REPT("0",8)),2)+1)),INDEX('198_Marugame Jogja'!idxSatuSampaiDuaPuluh,--LEFT(RIGHT('[2]Pos Log Serang 260721'!XFD1,8),1)+1)&amp;" puluh "&amp;INDEX('198_Marugame Jogja'!idxSatuSampaiDuaPuluh,--LEFT(RIGHT('[2]Pos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4">" "&amp;INDEX('199_Marugame_Smrng&amp;Cirebon'!idxRatusan,--LEFT(TEXT(RIGHT('[2]Pos Log Serang 260721'!XFD1,9),REPT("0",9)),1)+1)&amp;" "&amp;IF((--MID(TEXT(RIGHT('[2]Pos Log Serang 260721'!XFD1,9),REPT("0",9)),2,2)+1)&lt;=20,IF(--LEFT(TEXT(RIGHT('[2]Pos Log Serang 260721'!XFD1,9),REPT("0",9)),3)=1," satu juta / ",INDEX('199_Marugame_Smrng&amp;Cirebon'!idxSatuSampaiDuaPuluh,--LEFT(TEXT(RIGHT('[2]Pos Log Serang 260721'!XFD1,8),REPT("0",8)),2)+1)),INDEX('199_Marugame_Smrng&amp;Cirebon'!idxSatuSampaiDuaPuluh,--LEFT(RIGHT('[2]Pos Log Serang 260721'!XFD1,8),1)+1)&amp;" puluh "&amp;INDEX('199_Marugame_Smrng&amp;Cirebon'!idxSatuSampaiDuaPuluh,--LEFT(RIGHT('[2]Pos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5">" "&amp;INDEX('200_Marugame_solo'!idxRatusan,--LEFT(TEXT(RIGHT('[2]Pos Log Serang 260721'!XFD1,9),REPT("0",9)),1)+1)&amp;" "&amp;IF((--MID(TEXT(RIGHT('[2]Pos Log Serang 260721'!XFD1,9),REPT("0",9)),2,2)+1)&lt;=20,IF(--LEFT(TEXT(RIGHT('[2]Pos Log Serang 260721'!XFD1,9),REPT("0",9)),3)=1," satu juta / ",INDEX('200_Marugame_solo'!idxSatuSampaiDuaPuluh,--LEFT(TEXT(RIGHT('[2]Pos Log Serang 260721'!XFD1,8),REPT("0",8)),2)+1)),INDEX('200_Marugame_solo'!idxSatuSampaiDuaPuluh,--LEFT(RIGHT('[2]Pos Log Serang 260721'!XFD1,8),1)+1)&amp;" puluh "&amp;INDEX('200_Marugame_solo'!idxSatuSampaiDuaPuluh,--LEFT(RIGHT('[2]Pos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6">" "&amp;INDEX('201_Marugame_Bandung'!idxRatusan,--LEFT(TEXT(RIGHT('[2]Pos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",INDEX('201_Marugame_Bandung'!idxSatuSampaiDuaPuluh,--LEFT(TEXT(RIGHT('[2]Pos Log Serang 260721'!XFD1,8),REPT("0",8)),2)+1)),INDEX('201_Marugame_Bandung'!idxSatuSampaiDuaPuluh,--LEFT(RIGHT('[2]Pos Log Serang 260721'!XFD1,8),1)+1)&amp;" puluh "&amp;INDEX('201_Marugame_Bandung'!idxSatuSampaiDuaPuluh,--LEFT(RIGHT('[2]Pos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4">" "&amp;INDEX('209_Truelogs_Jambi Pel'!idxRatusan,--LEFT(TEXT(RIGHT('[2]Pos Log Serang 260721'!XFD1,9),REPT("0",9)),1)+1)&amp;" "&amp;IF((--MID(TEXT(RIGHT('[2]Pos Log Serang 260721'!XFD1,9),REPT("0",9)),2,2)+1)&lt;=20,IF(--LEFT(TEXT(RIGHT('[2]Pos Log Serang 260721'!XFD1,9),REPT("0",9)),3)=1," satu juta / ",INDEX('209_Truelogs_Jambi Pel'!idxSatuSampaiDuaPuluh,--LEFT(TEXT(RIGHT('[2]Pos Log Serang 260721'!XFD1,8),REPT("0",8)),2)+1)),INDEX('209_Truelogs_Jambi Pel'!idxSatuSampaiDuaPuluh,--LEFT(RIGHT('[2]Pos Log Serang 260721'!XFD1,8),1)+1)&amp;" puluh "&amp;INDEX('209_Truelogs_Jambi Pel'!idxSatuSampaiDuaPuluh,--LEFT(RIGHT('[2]Pos Log Serang 260721'!XFD1,7),1)+1))&amp;IF(OR(LEN('[2]Pos Log Serang 260721'!XFD1)&lt;=6,--LEFT(TEXT(RIGHT('[2]Pos Log Serang 260721'!XFD1,9),REPT("0",9)),3)={0;1}),""," juta / ")</definedName>
    <definedName name="juta4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 / 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 / ")</definedName>
    <definedName name="milyar" localSheetId="0">" "&amp;INDEX('134_Telkom Satelit_Bogor'!idxRatusan,--LEFT(TEXT(RIGHT(nilai,12),REPT("0",12)),1)+1)&amp;" "&amp;IF((--MID(TEXT(RIGHT(nilai,12),REPT("0",12)),2,2)+1)&lt;=20,IF(--LEFT(TEXT(RIGHT(nilai,12),REPT("0",12)),3)=1," satu milyar",INDEX('134_Telkom Satelit_Bogor'!idxSatuSampaiDuaPuluh,--LEFT(TEXT(RIGHT(nilai,11),REPT("0",11)),2)+1)),INDEX('134_Telkom Satelit_Bogor'!idxSatuSampaiDuaPuluh,--LEFT(RIGHT(nilai,11),1)+1)&amp;" puluh "&amp;INDEX('134_Telkom Satelit_Bogor'!idxSatuSampaiDuaPuluh,--LEFT(RIGHT(nilai,10),1)+1))&amp;IF(OR(LEN(nilai)&lt;=9,--LEFT(TEXT(RIGHT(nilai,12),REPT("0",12)),3)={0;1}),""," milyar")</definedName>
    <definedName name="milyar" localSheetId="1">" "&amp;INDEX('135_SITC_pabeanan_Cina'!idxRatusan,--LEFT(TEXT(RIGHT(nilai,12),REPT("0",12)),1)+1)&amp;" "&amp;IF((--MID(TEXT(RIGHT(nilai,12),REPT("0",12)),2,2)+1)&lt;=20,IF(--LEFT(TEXT(RIGHT(nilai,12),REPT("0",12)),3)=1," satu milyar",INDEX('135_SITC_pabeanan_Cina'!idxSatuSampaiDuaPuluh,--LEFT(TEXT(RIGHT(nilai,11),REPT("0",11)),2)+1)),INDEX('135_SITC_pabeanan_Cina'!idxSatuSampaiDuaPuluh,--LEFT(RIGHT(nilai,11),1)+1)&amp;" puluh "&amp;INDEX('135_SITC_pabeanan_Cina'!idxSatuSampaiDuaPuluh,--LEFT(RIGHT(nilai,10),1)+1))&amp;IF(OR(LEN(nilai)&lt;=9,--LEFT(TEXT(RIGHT(nilai,12),REPT("0",12)),3)={0;1}),""," milyar")</definedName>
    <definedName name="milyar" localSheetId="3">" "&amp;INDEX('137_Galaksi Mandiri_Makassar'!idxRatusan,--LEFT(TEXT(RIGHT(nilai,12),REPT("0",12)),1)+1)&amp;" "&amp;IF((--MID(TEXT(RIGHT(nilai,12),REPT("0",12)),2,2)+1)&lt;=20,IF(--LEFT(TEXT(RIGHT(nilai,12),REPT("0",12)),3)=1," satu milyar",INDEX('137_Galaksi Mandiri_Makassar'!idxSatuSampaiDuaPuluh,--LEFT(TEXT(RIGHT(nilai,11),REPT("0",11)),2)+1)),INDEX('137_Galaksi Mandiri_Makassar'!idxSatuSampaiDuaPuluh,--LEFT(RIGHT(nilai,11),1)+1)&amp;" puluh "&amp;INDEX('137_Galaksi Mandiri_Makassar'!idxSatuSampaiDuaPuluh,--LEFT(RIGHT(nilai,10),1)+1))&amp;IF(OR(LEN(nilai)&lt;=9,--LEFT(TEXT(RIGHT(nilai,12),REPT("0",12)),3)={0;1}),""," milyar")</definedName>
    <definedName name="milyar" localSheetId="4">" "&amp;INDEX('138_Link pasifik_USA'!idxRatusan,--LEFT(TEXT(RIGHT(nilai,12),REPT("0",12)),1)+1)&amp;" "&amp;IF((--MID(TEXT(RIGHT(nilai,12),REPT("0",12)),2,2)+1)&lt;=20,IF(--LEFT(TEXT(RIGHT(nilai,12),REPT("0",12)),3)=1," satu milyar",INDEX('138_Link pasifik_USA'!idxSatuSampaiDuaPuluh,--LEFT(TEXT(RIGHT(nilai,11),REPT("0",11)),2)+1)),INDEX('138_Link pasifik_USA'!idxSatuSampaiDuaPuluh,--LEFT(RIGHT(nilai,11),1)+1)&amp;" puluh "&amp;INDEX('138_Link pasifik_USA'!idxSatuSampaiDuaPuluh,--LEFT(RIGHT(nilai,10),1)+1))&amp;IF(OR(LEN(nilai)&lt;=9,--LEFT(TEXT(RIGHT(nilai,12),REPT("0",12)),3)={0;1}),""," milyar")</definedName>
    <definedName name="milyar" localSheetId="6">" "&amp;INDEX('140_Telkom Satelit_Depok'!idxRatusan,--LEFT(TEXT(RIGHT([0]!nilai,12),REPT("0",12)),1)+1)&amp;" "&amp;IF((--MID(TEXT(RIGHT([0]!nilai,12),REPT("0",12)),2,2)+1)&lt;=20,IF(--LEFT(TEXT(RIGHT([0]!nilai,12),REPT("0",12)),3)=1," satu milyar",INDEX('140_Telkom Satelit_Depok'!idxSatuSampaiDuaPuluh,--LEFT(TEXT(RIGHT([0]!nilai,11),REPT("0",11)),2)+1)),INDEX('140_Telkom Satelit_Depok'!idxSatuSampaiDuaPuluh,--LEFT(RIGHT([0]!nilai,11),1)+1)&amp;" puluh "&amp;INDEX('140_Telkom Satelit_Depok'!idxSatuSampaiDuaPuluh,--LEFT(RIGHT([0]!nilai,10),1)+1))&amp;IF(OR(LEN([0]!nilai)&lt;=9,--LEFT(TEXT(RIGHT([0]!nilai,12),REPT("0",12)),3)={0;1}),""," milyar")</definedName>
    <definedName name="milyar" localSheetId="7">" "&amp;INDEX('141_Marugame_solo'!idxRatusan,--LEFT(TEXT(RIGHT(nilai,12),REPT("0",12)),1)+1)&amp;" "&amp;IF((--MID(TEXT(RIGHT(nilai,12),REPT("0",12)),2,2)+1)&lt;=20,IF(--LEFT(TEXT(RIGHT(nilai,12),REPT("0",12)),3)=1," satu milyar",INDEX('141_Marugame_solo'!idxSatuSampaiDuaPuluh,--LEFT(TEXT(RIGHT(nilai,11),REPT("0",11)),2)+1)),INDEX('141_Marugame_solo'!idxSatuSampaiDuaPuluh,--LEFT(RIGHT(nilai,11),1)+1)&amp;" puluh "&amp;INDEX('141_Marugame_solo'!idxSatuSampaiDuaPuluh,--LEFT(RIGHT(nilai,10),1)+1))&amp;IF(OR(LEN(nilai)&lt;=9,--LEFT(TEXT(RIGHT(nilai,12),REPT("0",12)),3)={0;1}),""," milyar")</definedName>
    <definedName name="milyar" localSheetId="8">" "&amp;INDEX('142_Marugame_Bandung'!idxRatusan,--LEFT(TEXT(RIGHT([0]!nilai,12),REPT("0",12)),1)+1)&amp;" "&amp;IF((--MID(TEXT(RIGHT([0]!nilai,12),REPT("0",12)),2,2)+1)&lt;=20,IF(--LEFT(TEXT(RIGHT([0]!nilai,12),REPT("0",12)),3)=1," satu milyar",INDEX('142_Marugame_Bandung'!idxSatuSampaiDuaPuluh,--LEFT(TEXT(RIGHT([0]!nilai,11),REPT("0",11)),2)+1)),INDEX('142_Marugame_Bandung'!idxSatuSampaiDuaPuluh,--LEFT(RIGHT([0]!nilai,11),1)+1)&amp;" puluh "&amp;INDEX('142_Marugame_Bandung'!idxSatuSampaiDuaPuluh,--LEFT(RIGHT([0]!nilai,10),1)+1))&amp;IF(OR(LEN([0]!nilai)&lt;=9,--LEFT(TEXT(RIGHT([0]!nilai,12),REPT("0",12)),3)={0;1}),""," milyar")</definedName>
    <definedName name="milyar" localSheetId="9">" "&amp;INDEX('143_Marugame_Jakarta'!idxRatusan,--LEFT(TEXT(RIGHT([0]!nilai,12),REPT("0",12)),1)+1)&amp;" "&amp;IF((--MID(TEXT(RIGHT([0]!nilai,12),REPT("0",12)),2,2)+1)&lt;=20,IF(--LEFT(TEXT(RIGHT([0]!nilai,12),REPT("0",12)),3)=1," satu milyar",INDEX('143_Marugame_Jakarta'!idxSatuSampaiDuaPuluh,--LEFT(TEXT(RIGHT([0]!nilai,11),REPT("0",11)),2)+1)),INDEX('143_Marugame_Jakarta'!idxSatuSampaiDuaPuluh,--LEFT(RIGHT([0]!nilai,11),1)+1)&amp;" puluh "&amp;INDEX('143_Marugame_Jakarta'!idxSatuSampaiDuaPuluh,--LEFT(RIGHT([0]!nilai,10),1)+1))&amp;IF(OR(LEN([0]!nilai)&lt;=9,--LEFT(TEXT(RIGHT([0]!nilai,12),REPT("0",12)),3)={0;1}),""," milyar")</definedName>
    <definedName name="milyar" localSheetId="10">" "&amp;INDEX('144_Marugame_Jakarta '!idxRatusan,--LEFT(TEXT(RIGHT([0]!nilai,12),REPT("0",12)),1)+1)&amp;" "&amp;IF((--MID(TEXT(RIGHT([0]!nilai,12),REPT("0",12)),2,2)+1)&lt;=20,IF(--LEFT(TEXT(RIGHT([0]!nilai,12),REPT("0",12)),3)=1," satu milyar",INDEX('144_Marugame_Jakarta '!idxSatuSampaiDuaPuluh,--LEFT(TEXT(RIGHT([0]!nilai,11),REPT("0",11)),2)+1)),INDEX('144_Marugame_Jakarta '!idxSatuSampaiDuaPuluh,--LEFT(RIGHT([0]!nilai,11),1)+1)&amp;" puluh "&amp;INDEX('144_Marugame_Jakarta '!idxSatuSampaiDuaPuluh,--LEFT(RIGHT([0]!nilai,10),1)+1))&amp;IF(OR(LEN([0]!nilai)&lt;=9,--LEFT(TEXT(RIGHT([0]!nilai,12),REPT("0",12)),3)={0;1}),""," milyar")</definedName>
    <definedName name="milyar" localSheetId="11">" "&amp;INDEX('145_Marugame_Semarang'!idxRatusan,--LEFT(TEXT(RIGHT([0]!nilai,12),REPT("0",12)),1)+1)&amp;" "&amp;IF((--MID(TEXT(RIGHT([0]!nilai,12),REPT("0",12)),2,2)+1)&lt;=20,IF(--LEFT(TEXT(RIGHT([0]!nilai,12),REPT("0",12)),3)=1," satu milyar",INDEX('145_Marugame_Semarang'!idxSatuSampaiDuaPuluh,--LEFT(TEXT(RIGHT([0]!nilai,11),REPT("0",11)),2)+1)),INDEX('145_Marugame_Semarang'!idxSatuSampaiDuaPuluh,--LEFT(RIGHT([0]!nilai,11),1)+1)&amp;" puluh "&amp;INDEX('145_Marugame_Semarang'!idxSatuSampaiDuaPuluh,--LEFT(RIGHT([0]!nilai,10),1)+1))&amp;IF(OR(LEN([0]!nilai)&lt;=9,--LEFT(TEXT(RIGHT([0]!nilai,12),REPT("0",12)),3)={0;1}),""," milyar")</definedName>
    <definedName name="milyar" localSheetId="12">" "&amp;INDEX('147_Marugame Jogja'!idxRatusan,--LEFT(TEXT(RIGHT([0]!nilai,12),REPT("0",12)),1)+1)&amp;" "&amp;IF((--MID(TEXT(RIGHT([0]!nilai,12),REPT("0",12)),2,2)+1)&lt;=20,IF(--LEFT(TEXT(RIGHT([0]!nilai,12),REPT("0",12)),3)=1," satu milyar",INDEX('147_Marugame Jogja'!idxSatuSampaiDuaPuluh,--LEFT(TEXT(RIGHT([0]!nilai,11),REPT("0",11)),2)+1)),INDEX('147_Marugame Jogja'!idxSatuSampaiDuaPuluh,--LEFT(RIGHT([0]!nilai,11),1)+1)&amp;" puluh "&amp;INDEX('147_Marugame Jogja'!idxSatuSampaiDuaPuluh,--LEFT(RIGHT([0]!nilai,10),1)+1))&amp;IF(OR(LEN([0]!nilai)&lt;=9,--LEFT(TEXT(RIGHT([0]!nilai,12),REPT("0",12)),3)={0;1}),""," milyar")</definedName>
    <definedName name="milyar" localSheetId="13">" "&amp;INDEX('148_Marugame Bandung'!idxRatusan,--LEFT(TEXT(RIGHT([0]!nilai,12),REPT("0",12)),1)+1)&amp;" "&amp;IF((--MID(TEXT(RIGHT([0]!nilai,12),REPT("0",12)),2,2)+1)&lt;=20,IF(--LEFT(TEXT(RIGHT([0]!nilai,12),REPT("0",12)),3)=1," satu milyar",INDEX('148_Marugame Bandung'!idxSatuSampaiDuaPuluh,--LEFT(TEXT(RIGHT([0]!nilai,11),REPT("0",11)),2)+1)),INDEX('148_Marugame Bandung'!idxSatuSampaiDuaPuluh,--LEFT(RIGHT([0]!nilai,11),1)+1)&amp;" puluh "&amp;INDEX('148_Marugame Bandung'!idxSatuSampaiDuaPuluh,--LEFT(RIGHT([0]!nilai,10),1)+1))&amp;IF(OR(LEN([0]!nilai)&lt;=9,--LEFT(TEXT(RIGHT([0]!nilai,12),REPT("0",12)),3)={0;1}),""," milyar")</definedName>
    <definedName name="milyar" localSheetId="14">" "&amp;INDEX('149_Marugame_Bogor'!idxRatusan,--LEFT(TEXT(RIGHT([0]!nilai,12),REPT("0",12)),1)+1)&amp;" "&amp;IF((--MID(TEXT(RIGHT([0]!nilai,12),REPT("0",12)),2,2)+1)&lt;=20,IF(--LEFT(TEXT(RIGHT([0]!nilai,12),REPT("0",12)),3)=1," satu milyar",INDEX('149_Marugame_Bogor'!idxSatuSampaiDuaPuluh,--LEFT(TEXT(RIGHT([0]!nilai,11),REPT("0",11)),2)+1)),INDEX('149_Marugame_Bogor'!idxSatuSampaiDuaPuluh,--LEFT(RIGHT([0]!nilai,11),1)+1)&amp;" puluh "&amp;INDEX('149_Marugame_Bogor'!idxSatuSampaiDuaPuluh,--LEFT(RIGHT([0]!nilai,10),1)+1))&amp;IF(OR(LEN([0]!nilai)&lt;=9,--LEFT(TEXT(RIGHT([0]!nilai,12),REPT("0",12)),3)={0;1}),""," milyar")</definedName>
    <definedName name="milyar" localSheetId="22">" "&amp;INDEX('158_W6_DEPOK'!idxRatusan,--LEFT(TEXT(RIGHT([0]!nilai,12),REPT("0",12)),1)+1)&amp;" "&amp;IF((--MID(TEXT(RIGHT([0]!nilai,12),REPT("0",12)),2,2)+1)&lt;=20,IF(--LEFT(TEXT(RIGHT([0]!nilai,12),REPT("0",12)),3)=1," satu milyar",INDEX('158_W6_DEPOK'!idxSatuSampaiDuaPuluh,--LEFT(TEXT(RIGHT([0]!nilai,11),REPT("0",11)),2)+1)),INDEX('158_W6_DEPOK'!idxSatuSampaiDuaPuluh,--LEFT(RIGHT([0]!nilai,11),1)+1)&amp;" puluh "&amp;INDEX('158_W6_DEPOK'!idxSatuSampaiDuaPuluh,--LEFT(RIGHT([0]!nilai,10),1)+1))&amp;IF(OR(LEN([0]!nilai)&lt;=9,--LEFT(TEXT(RIGHT([0]!nilai,12),REPT("0",12)),3)={0;1}),""," milyar")</definedName>
    <definedName name="milyar" localSheetId="24">" "&amp;INDEX('159_W6_TANGERANG'!idxRatusan,--LEFT(TEXT(RIGHT([0]!nilai,12),REPT("0",12)),1)+1)&amp;" "&amp;IF((--MID(TEXT(RIGHT([0]!nilai,12),REPT("0",12)),2,2)+1)&lt;=20,IF(--LEFT(TEXT(RIGHT([0]!nilai,12),REPT("0",12)),3)=1," satu milyar",INDEX('159_W6_TANGERANG'!idxSatuSampaiDuaPuluh,--LEFT(TEXT(RIGHT([0]!nilai,11),REPT("0",11)),2)+1)),INDEX('159_W6_TANGERANG'!idxSatuSampaiDuaPuluh,--LEFT(RIGHT([0]!nilai,11),1)+1)&amp;" puluh "&amp;INDEX('159_W6_TANGERANG'!idxSatuSampaiDuaPuluh,--LEFT(RIGHT([0]!nilai,10),1)+1))&amp;IF(OR(LEN([0]!nilai)&lt;=9,--LEFT(TEXT(RIGHT([0]!nilai,12),REPT("0",12)),3)={0;1}),""," milyar")</definedName>
    <definedName name="milyar" localSheetId="25">" "&amp;INDEX('160_W6_TANGERANG'!idxRatusan,--LEFT(TEXT(RIGHT([0]!nilai,12),REPT("0",12)),1)+1)&amp;" "&amp;IF((--MID(TEXT(RIGHT([0]!nilai,12),REPT("0",12)),2,2)+1)&lt;=20,IF(--LEFT(TEXT(RIGHT([0]!nilai,12),REPT("0",12)),3)=1," satu milyar",INDEX('160_W6_TANGERANG'!idxSatuSampaiDuaPuluh,--LEFT(TEXT(RIGHT([0]!nilai,11),REPT("0",11)),2)+1)),INDEX('160_W6_TANGERANG'!idxSatuSampaiDuaPuluh,--LEFT(RIGHT([0]!nilai,11),1)+1)&amp;" puluh "&amp;INDEX('160_W6_TANGERANG'!idxSatuSampaiDuaPuluh,--LEFT(RIGHT([0]!nilai,10),1)+1))&amp;IF(OR(LEN([0]!nilai)&lt;=9,--LEFT(TEXT(RIGHT([0]!nilai,12),REPT("0",12)),3)={0;1}),""," milyar")</definedName>
    <definedName name="milyar" localSheetId="26">" "&amp;INDEX('161_W6_TANGERANG'!idxRatusan,--LEFT(TEXT(RIGHT([0]!nilai,12),REPT("0",12)),1)+1)&amp;" "&amp;IF((--MID(TEXT(RIGHT([0]!nilai,12),REPT("0",12)),2,2)+1)&lt;=20,IF(--LEFT(TEXT(RIGHT([0]!nilai,12),REPT("0",12)),3)=1," satu milyar",INDEX('161_W6_TANGERANG'!idxSatuSampaiDuaPuluh,--LEFT(TEXT(RIGHT([0]!nilai,11),REPT("0",11)),2)+1)),INDEX('161_W6_TANGERANG'!idxSatuSampaiDuaPuluh,--LEFT(RIGHT([0]!nilai,11),1)+1)&amp;" puluh "&amp;INDEX('161_W6_TANGERANG'!idxSatuSampaiDuaPuluh,--LEFT(RIGHT([0]!nilai,10),1)+1))&amp;IF(OR(LEN([0]!nilai)&lt;=9,--LEFT(TEXT(RIGHT([0]!nilai,12),REPT("0",12)),3)={0;1}),""," milyar")</definedName>
    <definedName name="milyar" localSheetId="27">" "&amp;INDEX('162_W6_TANGERANG'!idxRatusan,--LEFT(TEXT(RIGHT([0]!nilai,12),REPT("0",12)),1)+1)&amp;" "&amp;IF((--MID(TEXT(RIGHT([0]!nilai,12),REPT("0",12)),2,2)+1)&lt;=20,IF(--LEFT(TEXT(RIGHT([0]!nilai,12),REPT("0",12)),3)=1," satu milyar",INDEX('162_W6_TANGERANG'!idxSatuSampaiDuaPuluh,--LEFT(TEXT(RIGHT([0]!nilai,11),REPT("0",11)),2)+1)),INDEX('162_W6_TANGERANG'!idxSatuSampaiDuaPuluh,--LEFT(RIGHT([0]!nilai,11),1)+1)&amp;" puluh "&amp;INDEX('162_W6_TANGERANG'!idxSatuSampaiDuaPuluh,--LEFT(RIGHT([0]!nilai,10),1)+1))&amp;IF(OR(LEN([0]!nilai)&lt;=9,--LEFT(TEXT(RIGHT([0]!nilai,12),REPT("0",12)),3)={0;1}),""," milyar")</definedName>
    <definedName name="milyar" localSheetId="28">" "&amp;INDEX('163_W6_TANGERANG'!idxRatusan,--LEFT(TEXT(RIGHT([0]!nilai,12),REPT("0",12)),1)+1)&amp;" "&amp;IF((--MID(TEXT(RIGHT([0]!nilai,12),REPT("0",12)),2,2)+1)&lt;=20,IF(--LEFT(TEXT(RIGHT([0]!nilai,12),REPT("0",12)),3)=1," satu milyar",INDEX('163_W6_TANGERANG'!idxSatuSampaiDuaPuluh,--LEFT(TEXT(RIGHT([0]!nilai,11),REPT("0",11)),2)+1)),INDEX('163_W6_TANGERANG'!idxSatuSampaiDuaPuluh,--LEFT(RIGHT([0]!nilai,11),1)+1)&amp;" puluh "&amp;INDEX('163_W6_TANGERANG'!idxSatuSampaiDuaPuluh,--LEFT(RIGHT([0]!nilai,10),1)+1))&amp;IF(OR(LEN([0]!nilai)&lt;=9,--LEFT(TEXT(RIGHT([0]!nilai,12),REPT("0",12)),3)={0;1}),""," milyar")</definedName>
    <definedName name="milyar" localSheetId="29">" "&amp;INDEX('164_W6_PULOGADUNG'!idxRatusan,--LEFT(TEXT(RIGHT([0]!nilai,12),REPT("0",12)),1)+1)&amp;" "&amp;IF((--MID(TEXT(RIGHT([0]!nilai,12),REPT("0",12)),2,2)+1)&lt;=20,IF(--LEFT(TEXT(RIGHT([0]!nilai,12),REPT("0",12)),3)=1," satu milyar",INDEX('164_W6_PULOGADUNG'!idxSatuSampaiDuaPuluh,--LEFT(TEXT(RIGHT([0]!nilai,11),REPT("0",11)),2)+1)),INDEX('164_W6_PULOGADUNG'!idxSatuSampaiDuaPuluh,--LEFT(RIGHT([0]!nilai,11),1)+1)&amp;" puluh "&amp;INDEX('164_W6_PULOGADUNG'!idxSatuSampaiDuaPuluh,--LEFT(RIGHT([0]!nilai,10),1)+1))&amp;IF(OR(LEN([0]!nilai)&lt;=9,--LEFT(TEXT(RIGHT([0]!nilai,12),REPT("0",12)),3)={0;1}),""," milyar")</definedName>
    <definedName name="milyar" localSheetId="30">" "&amp;INDEX('165_W6_PENJARINGAN'!idxRatusan,--LEFT(TEXT(RIGHT([0]!nilai,12),REPT("0",12)),1)+1)&amp;" "&amp;IF((--MID(TEXT(RIGHT([0]!nilai,12),REPT("0",12)),2,2)+1)&lt;=20,IF(--LEFT(TEXT(RIGHT([0]!nilai,12),REPT("0",12)),3)=1," satu milyar",INDEX('165_W6_PENJARINGAN'!idxSatuSampaiDuaPuluh,--LEFT(TEXT(RIGHT([0]!nilai,11),REPT("0",11)),2)+1)),INDEX('165_W6_PENJARINGAN'!idxSatuSampaiDuaPuluh,--LEFT(RIGHT([0]!nilai,11),1)+1)&amp;" puluh "&amp;INDEX('165_W6_PENJARINGAN'!idxSatuSampaiDuaPuluh,--LEFT(RIGHT([0]!nilai,10),1)+1))&amp;IF(OR(LEN([0]!nilai)&lt;=9,--LEFT(TEXT(RIGHT([0]!nilai,12),REPT("0",12)),3)={0;1}),""," milyar")</definedName>
    <definedName name="milyar" localSheetId="31">" "&amp;INDEX('166_W6_Pakuwon Surabaya'!idxRatusan,--LEFT(TEXT(RIGHT([0]!nilai,12),REPT("0",12)),1)+1)&amp;" "&amp;IF((--MID(TEXT(RIGHT([0]!nilai,12),REPT("0",12)),2,2)+1)&lt;=20,IF(--LEFT(TEXT(RIGHT([0]!nilai,12),REPT("0",12)),3)=1," satu milyar",INDEX('166_W6_Pakuwon Surabaya'!idxSatuSampaiDuaPuluh,--LEFT(TEXT(RIGHT([0]!nilai,11),REPT("0",11)),2)+1)),INDEX('166_W6_Pakuwon Surabaya'!idxSatuSampaiDuaPuluh,--LEFT(RIGHT([0]!nilai,11),1)+1)&amp;" puluh "&amp;INDEX('166_W6_Pakuwon Surabaya'!idxSatuSampaiDuaPuluh,--LEFT(RIGHT([0]!nilai,10),1)+1))&amp;IF(OR(LEN([0]!nilai)&lt;=9,--LEFT(TEXT(RIGHT([0]!nilai,12),REPT("0",12)),3)={0;1}),""," milyar")</definedName>
    <definedName name="milyar" localSheetId="32">" "&amp;INDEX('167_W6_Tangerang'!idxRatusan,--LEFT(TEXT(RIGHT([0]!nilai,12),REPT("0",12)),1)+1)&amp;" "&amp;IF((--MID(TEXT(RIGHT([0]!nilai,12),REPT("0",12)),2,2)+1)&lt;=20,IF(--LEFT(TEXT(RIGHT([0]!nilai,12),REPT("0",12)),3)=1," satu milyar",INDEX('167_W6_Tangerang'!idxSatuSampaiDuaPuluh,--LEFT(TEXT(RIGHT([0]!nilai,11),REPT("0",11)),2)+1)),INDEX('167_W6_Tangerang'!idxSatuSampaiDuaPuluh,--LEFT(RIGHT([0]!nilai,11),1)+1)&amp;" puluh "&amp;INDEX('167_W6_Tangerang'!idxSatuSampaiDuaPuluh,--LEFT(RIGHT([0]!nilai,10),1)+1))&amp;IF(OR(LEN([0]!nilai)&lt;=9,--LEFT(TEXT(RIGHT([0]!nilai,12),REPT("0",12)),3)={0;1}),""," milyar")</definedName>
    <definedName name="milyar" localSheetId="33">" "&amp;INDEX('168_W6_Tangerang'!idxRatusan,--LEFT(TEXT(RIGHT([0]!nilai,12),REPT("0",12)),1)+1)&amp;" "&amp;IF((--MID(TEXT(RIGHT([0]!nilai,12),REPT("0",12)),2,2)+1)&lt;=20,IF(--LEFT(TEXT(RIGHT([0]!nilai,12),REPT("0",12)),3)=1," satu milyar",INDEX('168_W6_Tangerang'!idxSatuSampaiDuaPuluh,--LEFT(TEXT(RIGHT([0]!nilai,11),REPT("0",11)),2)+1)),INDEX('168_W6_Tangerang'!idxSatuSampaiDuaPuluh,--LEFT(RIGHT([0]!nilai,11),1)+1)&amp;" puluh "&amp;INDEX('168_W6_Tangerang'!idxSatuSampaiDuaPuluh,--LEFT(RIGHT([0]!nilai,10),1)+1))&amp;IF(OR(LEN([0]!nilai)&lt;=9,--LEFT(TEXT(RIGHT([0]!nilai,12),REPT("0",12)),3)={0;1}),""," milyar")</definedName>
    <definedName name="milyar" localSheetId="34">" "&amp;INDEX('169_W6_ Cakung'!idxRatusan,--LEFT(TEXT(RIGHT([0]!nilai,12),REPT("0",12)),1)+1)&amp;" "&amp;IF((--MID(TEXT(RIGHT([0]!nilai,12),REPT("0",12)),2,2)+1)&lt;=20,IF(--LEFT(TEXT(RIGHT([0]!nilai,12),REPT("0",12)),3)=1," satu milyar",INDEX('169_W6_ Cakung'!idxSatuSampaiDuaPuluh,--LEFT(TEXT(RIGHT([0]!nilai,11),REPT("0",11)),2)+1)),INDEX('169_W6_ Cakung'!idxSatuSampaiDuaPuluh,--LEFT(RIGHT([0]!nilai,11),1)+1)&amp;" puluh "&amp;INDEX('169_W6_ Cakung'!idxSatuSampaiDuaPuluh,--LEFT(RIGHT([0]!nilai,10),1)+1))&amp;IF(OR(LEN([0]!nilai)&lt;=9,--LEFT(TEXT(RIGHT([0]!nilai,12),REPT("0",12)),3)={0;1}),""," milyar")</definedName>
    <definedName name="milyar" localSheetId="35">" "&amp;INDEX('170_W6_Citeureup'!idxRatusan,--LEFT(TEXT(RIGHT([0]!nilai,12),REPT("0",12)),1)+1)&amp;" "&amp;IF((--MID(TEXT(RIGHT([0]!nilai,12),REPT("0",12)),2,2)+1)&lt;=20,IF(--LEFT(TEXT(RIGHT([0]!nilai,12),REPT("0",12)),3)=1," satu milyar",INDEX('170_W6_Citeureup'!idxSatuSampaiDuaPuluh,--LEFT(TEXT(RIGHT([0]!nilai,11),REPT("0",11)),2)+1)),INDEX('170_W6_Citeureup'!idxSatuSampaiDuaPuluh,--LEFT(RIGHT([0]!nilai,11),1)+1)&amp;" puluh "&amp;INDEX('170_W6_Citeureup'!idxSatuSampaiDuaPuluh,--LEFT(RIGHT([0]!nilai,10),1)+1))&amp;IF(OR(LEN([0]!nilai)&lt;=9,--LEFT(TEXT(RIGHT([0]!nilai,12),REPT("0",12)),3)={0;1}),""," milyar")</definedName>
    <definedName name="milyar" localSheetId="36">" "&amp;INDEX('171_W6_Tangerang'!idxRatusan,--LEFT(TEXT(RIGHT([0]!nilai,12),REPT("0",12)),1)+1)&amp;" "&amp;IF((--MID(TEXT(RIGHT([0]!nilai,12),REPT("0",12)),2,2)+1)&lt;=20,IF(--LEFT(TEXT(RIGHT([0]!nilai,12),REPT("0",12)),3)=1," satu milyar",INDEX('171_W6_Tangerang'!idxSatuSampaiDuaPuluh,--LEFT(TEXT(RIGHT([0]!nilai,11),REPT("0",11)),2)+1)),INDEX('171_W6_Tangerang'!idxSatuSampaiDuaPuluh,--LEFT(RIGHT([0]!nilai,11),1)+1)&amp;" puluh "&amp;INDEX('171_W6_Tangerang'!idxSatuSampaiDuaPuluh,--LEFT(RIGHT([0]!nilai,10),1)+1))&amp;IF(OR(LEN([0]!nilai)&lt;=9,--LEFT(TEXT(RIGHT([0]!nilai,12),REPT("0",12)),3)={0;1}),""," milyar")</definedName>
    <definedName name="milyar" localSheetId="38">" "&amp;INDEX('172_W6_Ancol,Marunda, Koja'!idxRatusan,--LEFT(TEXT(RIGHT([0]!nilai,12),REPT("0",12)),1)+1)&amp;" "&amp;IF((--MID(TEXT(RIGHT([0]!nilai,12),REPT("0",12)),2,2)+1)&lt;=20,IF(--LEFT(TEXT(RIGHT([0]!nilai,12),REPT("0",12)),3)=1," satu milyar",INDEX('172_W6_Ancol,Marunda, Koja'!idxSatuSampaiDuaPuluh,--LEFT(TEXT(RIGHT([0]!nilai,11),REPT("0",11)),2)+1)),INDEX('172_W6_Ancol,Marunda, Koja'!idxSatuSampaiDuaPuluh,--LEFT(RIGHT([0]!nilai,11),1)+1)&amp;" puluh "&amp;INDEX('172_W6_Ancol,Marunda, Koja'!idxSatuSampaiDuaPuluh,--LEFT(RIGHT([0]!nilai,10),1)+1))&amp;IF(OR(LEN([0]!nilai)&lt;=9,--LEFT(TEXT(RIGHT([0]!nilai,12),REPT("0",12)),3)={0;1}),""," milyar")</definedName>
    <definedName name="milyar" localSheetId="37">" "&amp;INDEX('173_W6_Tangerang'!idxRatusan,--LEFT(TEXT(RIGHT([0]!nilai,12),REPT("0",12)),1)+1)&amp;" "&amp;IF((--MID(TEXT(RIGHT([0]!nilai,12),REPT("0",12)),2,2)+1)&lt;=20,IF(--LEFT(TEXT(RIGHT([0]!nilai,12),REPT("0",12)),3)=1," satu milyar",INDEX('173_W6_Tangerang'!idxSatuSampaiDuaPuluh,--LEFT(TEXT(RIGHT([0]!nilai,11),REPT("0",11)),2)+1)),INDEX('173_W6_Tangerang'!idxSatuSampaiDuaPuluh,--LEFT(RIGHT([0]!nilai,11),1)+1)&amp;" puluh "&amp;INDEX('173_W6_Tangerang'!idxSatuSampaiDuaPuluh,--LEFT(RIGHT([0]!nilai,10),1)+1))&amp;IF(OR(LEN([0]!nilai)&lt;=9,--LEFT(TEXT(RIGHT([0]!nilai,12),REPT("0",12)),3)={0;1}),""," milyar")</definedName>
    <definedName name="milyar" localSheetId="39">" "&amp;INDEX('174_W6_Tangerang '!idxRatusan,--LEFT(TEXT(RIGHT([0]!nilai,12),REPT("0",12)),1)+1)&amp;" "&amp;IF((--MID(TEXT(RIGHT([0]!nilai,12),REPT("0",12)),2,2)+1)&lt;=20,IF(--LEFT(TEXT(RIGHT([0]!nilai,12),REPT("0",12)),3)=1," satu milyar",INDEX('174_W6_Tangerang '!idxSatuSampaiDuaPuluh,--LEFT(TEXT(RIGHT([0]!nilai,11),REPT("0",11)),2)+1)),INDEX('174_W6_Tangerang '!idxSatuSampaiDuaPuluh,--LEFT(RIGHT([0]!nilai,11),1)+1)&amp;" puluh "&amp;INDEX('174_W6_Tangerang '!idxSatuSampaiDuaPuluh,--LEFT(RIGHT([0]!nilai,10),1)+1))&amp;IF(OR(LEN([0]!nilai)&lt;=9,--LEFT(TEXT(RIGHT([0]!nilai,12),REPT("0",12)),3)={0;1}),""," milyar")</definedName>
    <definedName name="milyar" localSheetId="40">" "&amp;INDEX('175_W6_Tangerang '!idxRatusan,--LEFT(TEXT(RIGHT([0]!nilai,12),REPT("0",12)),1)+1)&amp;" "&amp;IF((--MID(TEXT(RIGHT([0]!nilai,12),REPT("0",12)),2,2)+1)&lt;=20,IF(--LEFT(TEXT(RIGHT([0]!nilai,12),REPT("0",12)),3)=1," satu milyar",INDEX('175_W6_Tangerang '!idxSatuSampaiDuaPuluh,--LEFT(TEXT(RIGHT([0]!nilai,11),REPT("0",11)),2)+1)),INDEX('175_W6_Tangerang '!idxSatuSampaiDuaPuluh,--LEFT(RIGHT([0]!nilai,11),1)+1)&amp;" puluh "&amp;INDEX('175_W6_Tangerang '!idxSatuSampaiDuaPuluh,--LEFT(RIGHT([0]!nilai,10),1)+1))&amp;IF(OR(LEN([0]!nilai)&lt;=9,--LEFT(TEXT(RIGHT([0]!nilai,12),REPT("0",12)),3)={0;1}),""," milyar")</definedName>
    <definedName name="milyar" localSheetId="41">" "&amp;INDEX('176_W6_Sukabumi'!idxRatusan,--LEFT(TEXT(RIGHT([0]!nilai,12),REPT("0",12)),1)+1)&amp;" "&amp;IF((--MID(TEXT(RIGHT([0]!nilai,12),REPT("0",12)),2,2)+1)&lt;=20,IF(--LEFT(TEXT(RIGHT([0]!nilai,12),REPT("0",12)),3)=1," satu milyar",INDEX('176_W6_Sukabumi'!idxSatuSampaiDuaPuluh,--LEFT(TEXT(RIGHT([0]!nilai,11),REPT("0",11)),2)+1)),INDEX('176_W6_Sukabumi'!idxSatuSampaiDuaPuluh,--LEFT(RIGHT([0]!nilai,11),1)+1)&amp;" puluh "&amp;INDEX('176_W6_Sukabumi'!idxSatuSampaiDuaPuluh,--LEFT(RIGHT([0]!nilai,10),1)+1))&amp;IF(OR(LEN([0]!nilai)&lt;=9,--LEFT(TEXT(RIGHT([0]!nilai,12),REPT("0",12)),3)={0;1}),""," milyar")</definedName>
    <definedName name="milyar" localSheetId="42">" "&amp;INDEX('177_W6_Tangerang'!idxRatusan,--LEFT(TEXT(RIGHT([0]!nilai,12),REPT("0",12)),1)+1)&amp;" "&amp;IF((--MID(TEXT(RIGHT([0]!nilai,12),REPT("0",12)),2,2)+1)&lt;=20,IF(--LEFT(TEXT(RIGHT([0]!nilai,12),REPT("0",12)),3)=1," satu milyar",INDEX('177_W6_Tangerang'!idxSatuSampaiDuaPuluh,--LEFT(TEXT(RIGHT([0]!nilai,11),REPT("0",11)),2)+1)),INDEX('177_W6_Tangerang'!idxSatuSampaiDuaPuluh,--LEFT(RIGHT([0]!nilai,11),1)+1)&amp;" puluh "&amp;INDEX('177_W6_Tangerang'!idxSatuSampaiDuaPuluh,--LEFT(RIGHT([0]!nilai,10),1)+1))&amp;IF(OR(LEN([0]!nilai)&lt;=9,--LEFT(TEXT(RIGHT([0]!nilai,12),REPT("0",12)),3)={0;1}),""," milyar")</definedName>
    <definedName name="milyar" localSheetId="43">" "&amp;INDEX('178_W6_Meruya'!idxRatusan,--LEFT(TEXT(RIGHT([0]!nilai,12),REPT("0",12)),1)+1)&amp;" "&amp;IF((--MID(TEXT(RIGHT([0]!nilai,12),REPT("0",12)),2,2)+1)&lt;=20,IF(--LEFT(TEXT(RIGHT([0]!nilai,12),REPT("0",12)),3)=1," satu milyar",INDEX('178_W6_Meruya'!idxSatuSampaiDuaPuluh,--LEFT(TEXT(RIGHT([0]!nilai,11),REPT("0",11)),2)+1)),INDEX('178_W6_Meruya'!idxSatuSampaiDuaPuluh,--LEFT(RIGHT([0]!nilai,11),1)+1)&amp;" puluh "&amp;INDEX('178_W6_Meruya'!idxSatuSampaiDuaPuluh,--LEFT(RIGHT([0]!nilai,10),1)+1))&amp;IF(OR(LEN([0]!nilai)&lt;=9,--LEFT(TEXT(RIGHT([0]!nilai,12),REPT("0",12)),3)={0;1}),""," milyar")</definedName>
    <definedName name="milyar" localSheetId="44">" "&amp;INDEX('179_W6_Kosambi'!idxRatusan,--LEFT(TEXT(RIGHT([0]!nilai,12),REPT("0",12)),1)+1)&amp;" "&amp;IF((--MID(TEXT(RIGHT([0]!nilai,12),REPT("0",12)),2,2)+1)&lt;=20,IF(--LEFT(TEXT(RIGHT([0]!nilai,12),REPT("0",12)),3)=1," satu milyar",INDEX('179_W6_Kosambi'!idxSatuSampaiDuaPuluh,--LEFT(TEXT(RIGHT([0]!nilai,11),REPT("0",11)),2)+1)),INDEX('179_W6_Kosambi'!idxSatuSampaiDuaPuluh,--LEFT(RIGHT([0]!nilai,11),1)+1)&amp;" puluh "&amp;INDEX('179_W6_Kosambi'!idxSatuSampaiDuaPuluh,--LEFT(RIGHT([0]!nilai,10),1)+1))&amp;IF(OR(LEN([0]!nilai)&lt;=9,--LEFT(TEXT(RIGHT([0]!nilai,12),REPT("0",12)),3)={0;1}),""," milyar")</definedName>
    <definedName name="milyar" localSheetId="45">" "&amp;INDEX('180_W6_Tangerang'!idxRatusan,--LEFT(TEXT(RIGHT([0]!nilai,12),REPT("0",12)),1)+1)&amp;" "&amp;IF((--MID(TEXT(RIGHT([0]!nilai,12),REPT("0",12)),2,2)+1)&lt;=20,IF(--LEFT(TEXT(RIGHT([0]!nilai,12),REPT("0",12)),3)=1," satu milyar",INDEX('180_W6_Tangerang'!idxSatuSampaiDuaPuluh,--LEFT(TEXT(RIGHT([0]!nilai,11),REPT("0",11)),2)+1)),INDEX('180_W6_Tangerang'!idxSatuSampaiDuaPuluh,--LEFT(RIGHT([0]!nilai,11),1)+1)&amp;" puluh "&amp;INDEX('180_W6_Tangerang'!idxSatuSampaiDuaPuluh,--LEFT(RIGHT([0]!nilai,10),1)+1))&amp;IF(OR(LEN([0]!nilai)&lt;=9,--LEFT(TEXT(RIGHT([0]!nilai,12),REPT("0",12)),3)={0;1}),""," milyar")</definedName>
    <definedName name="milyar" localSheetId="49">" "&amp;INDEX('184_Winson_Probolinggo'!idxRatusan,--LEFT(TEXT(RIGHT(nilai,12),REPT("0",12)),1)+1)&amp;" "&amp;IF((--MID(TEXT(RIGHT(nilai,12),REPT("0",12)),2,2)+1)&lt;=20,IF(--LEFT(TEXT(RIGHT(nilai,12),REPT("0",12)),3)=1," satu milyar",INDEX('184_Winson_Probolinggo'!idxSatuSampaiDuaPuluh,--LEFT(TEXT(RIGHT(nilai,11),REPT("0",11)),2)+1)),INDEX('184_Winson_Probolinggo'!idxSatuSampaiDuaPuluh,--LEFT(RIGHT(nilai,11),1)+1)&amp;" puluh "&amp;INDEX('184_Winson_Probolinggo'!idxSatuSampaiDuaPuluh,--LEFT(RIGHT(nilai,10),1)+1))&amp;IF(OR(LEN(nilai)&lt;=9,--LEFT(TEXT(RIGHT(nilai,12),REPT("0",12)),3)={0;1}),""," milyar")</definedName>
    <definedName name="milyar" localSheetId="50">" "&amp;INDEX('185_Delta_Jawa tengah'!idxRatusan,--LEFT(TEXT(RIGHT([0]!nilai,12),REPT("0",12)),1)+1)&amp;" "&amp;IF((--MID(TEXT(RIGHT([0]!nilai,12),REPT("0",12)),2,2)+1)&lt;=20,IF(--LEFT(TEXT(RIGHT([0]!nilai,12),REPT("0",12)),3)=1," satu milyar",INDEX('185_Delta_Jawa tengah'!idxSatuSampaiDuaPuluh,--LEFT(TEXT(RIGHT([0]!nilai,11),REPT("0",11)),2)+1)),INDEX('185_Delta_Jawa tengah'!idxSatuSampaiDuaPuluh,--LEFT(RIGHT([0]!nilai,11),1)+1)&amp;" puluh "&amp;INDEX('185_Delta_Jawa tengah'!idxSatuSampaiDuaPuluh,--LEFT(RIGHT([0]!nilai,10),1)+1))&amp;IF(OR(LEN([0]!nilai)&lt;=9,--LEFT(TEXT(RIGHT([0]!nilai,12),REPT("0",12)),3)={0;1}),""," milyar")</definedName>
    <definedName name="milyar" localSheetId="53">" "&amp;INDEX('188_Truelogs_Jambi'!idxRatusan,--LEFT(TEXT(RIGHT([0]!nilai,12),REPT("0",12)),1)+1)&amp;" "&amp;IF((--MID(TEXT(RIGHT([0]!nilai,12),REPT("0",12)),2,2)+1)&lt;=20,IF(--LEFT(TEXT(RIGHT([0]!nilai,12),REPT("0",12)),3)=1," satu milyar",INDEX('188_Truelogs_Jambi'!idxSatuSampaiDuaPuluh,--LEFT(TEXT(RIGHT([0]!nilai,11),REPT("0",11)),2)+1)),INDEX('188_Truelogs_Jambi'!idxSatuSampaiDuaPuluh,--LEFT(RIGHT([0]!nilai,11),1)+1)&amp;" puluh "&amp;INDEX('188_Truelogs_Jambi'!idxSatuSampaiDuaPuluh,--LEFT(RIGHT([0]!nilai,10),1)+1))&amp;IF(OR(LEN([0]!nilai)&lt;=9,--LEFT(TEXT(RIGHT([0]!nilai,12),REPT("0",12)),3)={0;1}),""," milyar")</definedName>
    <definedName name="milyar" localSheetId="57">" "&amp;INDEX('192_Putra Log_Lombok'!idxRatusan,--LEFT(TEXT(RIGHT(nilai,12),REPT("0",12)),1)+1)&amp;" "&amp;IF((--MID(TEXT(RIGHT(nilai,12),REPT("0",12)),2,2)+1)&lt;=20,IF(--LEFT(TEXT(RIGHT(nilai,12),REPT("0",12)),3)=1," satu milyar",INDEX('192_Putra Log_Lombok'!idxSatuSampaiDuaPuluh,--LEFT(TEXT(RIGHT(nilai,11),REPT("0",11)),2)+1)),INDEX('192_Putra Log_Lombok'!idxSatuSampaiDuaPuluh,--LEFT(RIGHT(nilai,11),1)+1)&amp;" puluh "&amp;INDEX('192_Putra Log_Lombok'!idxSatuSampaiDuaPuluh,--LEFT(RIGHT(nilai,10),1)+1))&amp;IF(OR(LEN(nilai)&lt;=9,--LEFT(TEXT(RIGHT(nilai,12),REPT("0",12)),3)={0;1}),""," milyar")</definedName>
    <definedName name="milyar" localSheetId="58">" "&amp;INDEX('193_Pratama Trans_Riau'!idxRatusan,--LEFT(TEXT(RIGHT(nilai,12),REPT("0",12)),1)+1)&amp;" "&amp;IF((--MID(TEXT(RIGHT(nilai,12),REPT("0",12)),2,2)+1)&lt;=20,IF(--LEFT(TEXT(RIGHT(nilai,12),REPT("0",12)),3)=1," satu milyar",INDEX('193_Pratama Trans_Riau'!idxSatuSampaiDuaPuluh,--LEFT(TEXT(RIGHT(nilai,11),REPT("0",11)),2)+1)),INDEX('193_Pratama Trans_Riau'!idxSatuSampaiDuaPuluh,--LEFT(RIGHT(nilai,11),1)+1)&amp;" puluh "&amp;INDEX('193_Pratama Trans_Riau'!idxSatuSampaiDuaPuluh,--LEFT(RIGHT(nilai,10),1)+1))&amp;IF(OR(LEN(nilai)&lt;=9,--LEFT(TEXT(RIGHT(nilai,12),REPT("0",12)),3)={0;1}),""," milyar")</definedName>
    <definedName name="milyar" localSheetId="62">" "&amp;INDEX('197_Multitrans_Palembang'!idxRatusan,--LEFT(TEXT(RIGHT('197_Multitrans_Palembang'!nilai,12),REPT("0",12)),1)+1)&amp;" "&amp;IF((--MID(TEXT(RIGHT('197_Multitrans_Palembang'!nilai,12),REPT("0",12)),2,2)+1)&lt;=20,IF(--LEFT(TEXT(RIGHT('197_Multitrans_Palembang'!nilai,12),REPT("0",12)),3)=1," satu milyar",INDEX('197_Multitrans_Palembang'!idxSatuSampaiDuaPuluh,--LEFT(TEXT(RIGHT('197_Multitrans_Palembang'!nilai,11),REPT("0",11)),2)+1)),INDEX('197_Multitrans_Palembang'!idxSatuSampaiDuaPuluh,--LEFT(RIGHT('197_Multitrans_Palembang'!nilai,11),1)+1)&amp;" puluh "&amp;INDEX('197_Multitrans_Palembang'!idxSatuSampaiDuaPuluh,--LEFT(RIGHT('197_Multitrans_Palembang'!nilai,10),1)+1))&amp;IF(OR(LEN('197_Multitrans_Palembang'!nilai)&lt;=9,--LEFT(TEXT(RIGHT('197_Multitrans_Palembang'!nilai,12),REPT("0",12)),3)={0;1}),""," milyar")</definedName>
    <definedName name="milyar" localSheetId="63">" "&amp;INDEX('198_Marugame Jogja'!idxRatusan,--LEFT(TEXT(RIGHT([0]!nilai,12),REPT("0",12)),1)+1)&amp;" "&amp;IF((--MID(TEXT(RIGHT([0]!nilai,12),REPT("0",12)),2,2)+1)&lt;=20,IF(--LEFT(TEXT(RIGHT([0]!nilai,12),REPT("0",12)),3)=1," satu milyar",INDEX('198_Marugame Jogja'!idxSatuSampaiDuaPuluh,--LEFT(TEXT(RIGHT([0]!nilai,11),REPT("0",11)),2)+1)),INDEX('198_Marugame Jogja'!idxSatuSampaiDuaPuluh,--LEFT(RIGHT([0]!nilai,11),1)+1)&amp;" puluh "&amp;INDEX('198_Marugame Jogja'!idxSatuSampaiDuaPuluh,--LEFT(RIGHT([0]!nilai,10),1)+1))&amp;IF(OR(LEN([0]!nilai)&lt;=9,--LEFT(TEXT(RIGHT([0]!nilai,12),REPT("0",12)),3)={0;1}),""," milyar")</definedName>
    <definedName name="milyar" localSheetId="64">" "&amp;INDEX('199_Marugame_Smrng&amp;Cirebon'!idxRatusan,--LEFT(TEXT(RIGHT([0]!nilai,12),REPT("0",12)),1)+1)&amp;" "&amp;IF((--MID(TEXT(RIGHT([0]!nilai,12),REPT("0",12)),2,2)+1)&lt;=20,IF(--LEFT(TEXT(RIGHT([0]!nilai,12),REPT("0",12)),3)=1," satu milyar",INDEX('199_Marugame_Smrng&amp;Cirebon'!idxSatuSampaiDuaPuluh,--LEFT(TEXT(RIGHT([0]!nilai,11),REPT("0",11)),2)+1)),INDEX('199_Marugame_Smrng&amp;Cirebon'!idxSatuSampaiDuaPuluh,--LEFT(RIGHT([0]!nilai,11),1)+1)&amp;" puluh "&amp;INDEX('199_Marugame_Smrng&amp;Cirebon'!idxSatuSampaiDuaPuluh,--LEFT(RIGHT([0]!nilai,10),1)+1))&amp;IF(OR(LEN([0]!nilai)&lt;=9,--LEFT(TEXT(RIGHT([0]!nilai,12),REPT("0",12)),3)={0;1}),""," milyar")</definedName>
    <definedName name="milyar" localSheetId="65">" "&amp;INDEX('200_Marugame_solo'!idxRatusan,--LEFT(TEXT(RIGHT([0]!nilai,12),REPT("0",12)),1)+1)&amp;" "&amp;IF((--MID(TEXT(RIGHT([0]!nilai,12),REPT("0",12)),2,2)+1)&lt;=20,IF(--LEFT(TEXT(RIGHT([0]!nilai,12),REPT("0",12)),3)=1," satu milyar",INDEX('200_Marugame_solo'!idxSatuSampaiDuaPuluh,--LEFT(TEXT(RIGHT([0]!nilai,11),REPT("0",11)),2)+1)),INDEX('200_Marugame_solo'!idxSatuSampaiDuaPuluh,--LEFT(RIGHT([0]!nilai,11),1)+1)&amp;" puluh "&amp;INDEX('200_Marugame_solo'!idxSatuSampaiDuaPuluh,--LEFT(RIGHT([0]!nilai,10),1)+1))&amp;IF(OR(LEN([0]!nilai)&lt;=9,--LEFT(TEXT(RIGHT([0]!nilai,12),REPT("0",12)),3)={0;1}),""," milyar")</definedName>
    <definedName name="milyar" localSheetId="66">" "&amp;INDEX('201_Marugame_Bandung'!idxRatusan,--LEFT(TEXT(RIGHT([0]!nilai,12),REPT("0",12)),1)+1)&amp;" "&amp;IF((--MID(TEXT(RIGHT([0]!nilai,12),REPT("0",12)),2,2)+1)&lt;=20,IF(--LEFT(TEXT(RIGHT([0]!nilai,12),REPT("0",12)),3)=1," satu milyar",INDEX('201_Marugame_Bandung'!idxSatuSampaiDuaPuluh,--LEFT(TEXT(RIGHT([0]!nilai,11),REPT("0",11)),2)+1)),INDEX('201_Marugame_Bandung'!idxSatuSampaiDuaPuluh,--LEFT(RIGHT([0]!nilai,11),1)+1)&amp;" puluh "&amp;INDEX('201_Marugame_Bandung'!idxSatuSampaiDuaPuluh,--LEFT(RIGHT([0]!nilai,10),1)+1))&amp;IF(OR(LEN([0]!nilai)&lt;=9,--LEFT(TEXT(RIGHT([0]!nilai,12),REPT("0",12)),3)={0;1}),""," milyar")</definedName>
    <definedName name="milyar" localSheetId="74">" "&amp;INDEX('209_Truelogs_Jambi Pel'!idxRatusan,--LEFT(TEXT(RIGHT([0]!nilai,12),REPT("0",12)),1)+1)&amp;" "&amp;IF((--MID(TEXT(RIGHT([0]!nilai,12),REPT("0",12)),2,2)+1)&lt;=20,IF(--LEFT(TEXT(RIGHT([0]!nilai,12),REPT("0",12)),3)=1," satu milyar",INDEX('209_Truelogs_Jambi Pel'!idxSatuSampaiDuaPuluh,--LEFT(TEXT(RIGHT([0]!nilai,11),REPT("0",11)),2)+1)),INDEX('209_Truelogs_Jambi Pel'!idxSatuSampaiDuaPuluh,--LEFT(RIGHT([0]!nilai,11),1)+1)&amp;" puluh "&amp;INDEX('209_Truelogs_Jambi Pel'!idxSatuSampaiDuaPuluh,--LEFT(RIGHT([0]!nilai,10),1)+1))&amp;IF(OR(LEN([0]!nilai)&lt;=9,--LEFT(TEXT(RIGHT([0]!nilai,12),REPT("0",12)),3)={0;1}),"","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"&amp;INDEX('134_Telkom Satelit_Bogor'!idxRatusan,--LEFT(TEXT(RIGHT(nilai,12),REPT("0",12)),1)+1)&amp;" "&amp;IF((--MID(TEXT(RIGHT(nilai,12),REPT("0",12)),2,2)+1)&lt;=20,IF(--LEFT(TEXT(RIGHT(nilai,12),REPT("0",12)),3)=1," satu milyar / ",INDEX('134_Telkom Satelit_Bogor'!idxSatuSampaiDuaPuluh,--LEFT(TEXT(RIGHT(nilai,11),REPT("0",11)),2)+1)),INDEX('134_Telkom Satelit_Bogor'!idxSatuSampaiDuaPuluh,--LEFT(RIGHT(nilai,11),1)+1)&amp;" puluh "&amp;INDEX('134_Telkom Satelit_Bogor'!idxSatuSampaiDuaPuluh,--LEFT(RIGHT(nilai,10),1)+1))&amp;IF(OR(LEN(nilai)&lt;=9,--LEFT(TEXT(RIGHT(nilai,12),REPT("0",12)),3)={0;1}),""," milyar / ")</definedName>
    <definedName name="milyar2" localSheetId="1">" "&amp;INDEX('135_SITC_pabeanan_Cina'!idxRatusan,--LEFT(TEXT(RIGHT(nilai,12),REPT("0",12)),1)+1)&amp;" "&amp;IF((--MID(TEXT(RIGHT(nilai,12),REPT("0",12)),2,2)+1)&lt;=20,IF(--LEFT(TEXT(RIGHT(nilai,12),REPT("0",12)),3)=1," satu milyar / ",INDEX('135_SITC_pabeanan_Cina'!idxSatuSampaiDuaPuluh,--LEFT(TEXT(RIGHT(nilai,11),REPT("0",11)),2)+1)),INDEX('135_SITC_pabeanan_Cina'!idxSatuSampaiDuaPuluh,--LEFT(RIGHT(nilai,11),1)+1)&amp;" puluh "&amp;INDEX('135_SITC_pabeanan_Cina'!idxSatuSampaiDuaPuluh,--LEFT(RIGHT(nilai,10),1)+1))&amp;IF(OR(LEN(nilai)&lt;=9,--LEFT(TEXT(RIGHT(nilai,12),REPT("0",12)),3)={0;1}),""," milyar / ")</definedName>
    <definedName name="milyar2" localSheetId="3">" "&amp;INDEX('137_Galaksi Mandiri_Makassar'!idxRatusan,--LEFT(TEXT(RIGHT(nilai,12),REPT("0",12)),1)+1)&amp;" "&amp;IF((--MID(TEXT(RIGHT(nilai,12),REPT("0",12)),2,2)+1)&lt;=20,IF(--LEFT(TEXT(RIGHT(nilai,12),REPT("0",12)),3)=1," satu milyar / ",INDEX('137_Galaksi Mandiri_Makassar'!idxSatuSampaiDuaPuluh,--LEFT(TEXT(RIGHT(nilai,11),REPT("0",11)),2)+1)),INDEX('137_Galaksi Mandiri_Makassar'!idxSatuSampaiDuaPuluh,--LEFT(RIGHT(nilai,11),1)+1)&amp;" puluh "&amp;INDEX('137_Galaksi Mandiri_Makassar'!idxSatuSampaiDuaPuluh,--LEFT(RIGHT(nilai,10),1)+1))&amp;IF(OR(LEN(nilai)&lt;=9,--LEFT(TEXT(RIGHT(nilai,12),REPT("0",12)),3)={0;1}),""," milyar / ")</definedName>
    <definedName name="milyar2" localSheetId="4">" "&amp;INDEX('138_Link pasifik_USA'!idxRatusan,--LEFT(TEXT(RIGHT(nilai,12),REPT("0",12)),1)+1)&amp;" "&amp;IF((--MID(TEXT(RIGHT(nilai,12),REPT("0",12)),2,2)+1)&lt;=20,IF(--LEFT(TEXT(RIGHT(nilai,12),REPT("0",12)),3)=1," satu milyar / ",INDEX('138_Link pasifik_USA'!idxSatuSampaiDuaPuluh,--LEFT(TEXT(RIGHT(nilai,11),REPT("0",11)),2)+1)),INDEX('138_Link pasifik_USA'!idxSatuSampaiDuaPuluh,--LEFT(RIGHT(nilai,11),1)+1)&amp;" puluh "&amp;INDEX('138_Link pasifik_USA'!idxSatuSampaiDuaPuluh,--LEFT(RIGHT(nilai,10),1)+1))&amp;IF(OR(LEN(nilai)&lt;=9,--LEFT(TEXT(RIGHT(nilai,12),REPT("0",12)),3)={0;1}),""," milyar / ")</definedName>
    <definedName name="milyar2" localSheetId="6">" "&amp;INDEX('140_Telkom Satelit_Depok'!idxRatusan,--LEFT(TEXT(RIGHT([0]!nilai,12),REPT("0",12)),1)+1)&amp;" "&amp;IF((--MID(TEXT(RIGHT([0]!nilai,12),REPT("0",12)),2,2)+1)&lt;=20,IF(--LEFT(TEXT(RIGHT([0]!nilai,12),REPT("0",12)),3)=1," satu milyar / ",INDEX('140_Telkom Satelit_Depok'!idxSatuSampaiDuaPuluh,--LEFT(TEXT(RIGHT([0]!nilai,11),REPT("0",11)),2)+1)),INDEX('140_Telkom Satelit_Depok'!idxSatuSampaiDuaPuluh,--LEFT(RIGHT([0]!nilai,11),1)+1)&amp;" puluh "&amp;INDEX('140_Telkom Satelit_Depok'!idxSatuSampaiDuaPuluh,--LEFT(RIGHT([0]!nilai,10),1)+1))&amp;IF(OR(LEN([0]!nilai)&lt;=9,--LEFT(TEXT(RIGHT([0]!nilai,12),REPT("0",12)),3)={0;1}),""," milyar / ")</definedName>
    <definedName name="milyar2" localSheetId="7">" "&amp;INDEX('141_Marugame_solo'!idxRatusan,--LEFT(TEXT(RIGHT(nilai,12),REPT("0",12)),1)+1)&amp;" "&amp;IF((--MID(TEXT(RIGHT(nilai,12),REPT("0",12)),2,2)+1)&lt;=20,IF(--LEFT(TEXT(RIGHT(nilai,12),REPT("0",12)),3)=1," satu milyar / ",INDEX('141_Marugame_solo'!idxSatuSampaiDuaPuluh,--LEFT(TEXT(RIGHT(nilai,11),REPT("0",11)),2)+1)),INDEX('141_Marugame_solo'!idxSatuSampaiDuaPuluh,--LEFT(RIGHT(nilai,11),1)+1)&amp;" puluh "&amp;INDEX('141_Marugame_solo'!idxSatuSampaiDuaPuluh,--LEFT(RIGHT(nilai,10),1)+1))&amp;IF(OR(LEN(nilai)&lt;=9,--LEFT(TEXT(RIGHT(nilai,12),REPT("0",12)),3)={0;1}),""," milyar / ")</definedName>
    <definedName name="milyar2" localSheetId="8">" "&amp;INDEX('142_Marugame_Bandung'!idxRatusan,--LEFT(TEXT(RIGHT([0]!nilai,12),REPT("0",12)),1)+1)&amp;" "&amp;IF((--MID(TEXT(RIGHT([0]!nilai,12),REPT("0",12)),2,2)+1)&lt;=20,IF(--LEFT(TEXT(RIGHT([0]!nilai,12),REPT("0",12)),3)=1," satu milyar / ",INDEX('142_Marugame_Bandung'!idxSatuSampaiDuaPuluh,--LEFT(TEXT(RIGHT([0]!nilai,11),REPT("0",11)),2)+1)),INDEX('142_Marugame_Bandung'!idxSatuSampaiDuaPuluh,--LEFT(RIGHT([0]!nilai,11),1)+1)&amp;" puluh "&amp;INDEX('142_Marugame_Bandung'!idxSatuSampaiDuaPuluh,--LEFT(RIGHT([0]!nilai,10),1)+1))&amp;IF(OR(LEN([0]!nilai)&lt;=9,--LEFT(TEXT(RIGHT([0]!nilai,12),REPT("0",12)),3)={0;1}),""," milyar / ")</definedName>
    <definedName name="milyar2" localSheetId="9">" "&amp;INDEX('143_Marugame_Jakarta'!idxRatusan,--LEFT(TEXT(RIGHT([0]!nilai,12),REPT("0",12)),1)+1)&amp;" "&amp;IF((--MID(TEXT(RIGHT([0]!nilai,12),REPT("0",12)),2,2)+1)&lt;=20,IF(--LEFT(TEXT(RIGHT([0]!nilai,12),REPT("0",12)),3)=1," satu milyar / ",INDEX('143_Marugame_Jakarta'!idxSatuSampaiDuaPuluh,--LEFT(TEXT(RIGHT([0]!nilai,11),REPT("0",11)),2)+1)),INDEX('143_Marugame_Jakarta'!idxSatuSampaiDuaPuluh,--LEFT(RIGHT([0]!nilai,11),1)+1)&amp;" puluh "&amp;INDEX('143_Marugame_Jakarta'!idxSatuSampaiDuaPuluh,--LEFT(RIGHT([0]!nilai,10),1)+1))&amp;IF(OR(LEN([0]!nilai)&lt;=9,--LEFT(TEXT(RIGHT([0]!nilai,12),REPT("0",12)),3)={0;1}),""," milyar / ")</definedName>
    <definedName name="milyar2" localSheetId="10">" "&amp;INDEX('144_Marugame_Jakarta '!idxRatusan,--LEFT(TEXT(RIGHT([0]!nilai,12),REPT("0",12)),1)+1)&amp;" "&amp;IF((--MID(TEXT(RIGHT([0]!nilai,12),REPT("0",12)),2,2)+1)&lt;=20,IF(--LEFT(TEXT(RIGHT([0]!nilai,12),REPT("0",12)),3)=1," satu milyar / ",INDEX('144_Marugame_Jakarta '!idxSatuSampaiDuaPuluh,--LEFT(TEXT(RIGHT([0]!nilai,11),REPT("0",11)),2)+1)),INDEX('144_Marugame_Jakarta '!idxSatuSampaiDuaPuluh,--LEFT(RIGHT([0]!nilai,11),1)+1)&amp;" puluh "&amp;INDEX('144_Marugame_Jakarta '!idxSatuSampaiDuaPuluh,--LEFT(RIGHT([0]!nilai,10),1)+1))&amp;IF(OR(LEN([0]!nilai)&lt;=9,--LEFT(TEXT(RIGHT([0]!nilai,12),REPT("0",12)),3)={0;1}),""," milyar / ")</definedName>
    <definedName name="milyar2" localSheetId="11">" "&amp;INDEX('145_Marugame_Semarang'!idxRatusan,--LEFT(TEXT(RIGHT([0]!nilai,12),REPT("0",12)),1)+1)&amp;" "&amp;IF((--MID(TEXT(RIGHT([0]!nilai,12),REPT("0",12)),2,2)+1)&lt;=20,IF(--LEFT(TEXT(RIGHT([0]!nilai,12),REPT("0",12)),3)=1," satu milyar / ",INDEX('145_Marugame_Semarang'!idxSatuSampaiDuaPuluh,--LEFT(TEXT(RIGHT([0]!nilai,11),REPT("0",11)),2)+1)),INDEX('145_Marugame_Semarang'!idxSatuSampaiDuaPuluh,--LEFT(RIGHT([0]!nilai,11),1)+1)&amp;" puluh "&amp;INDEX('145_Marugame_Semarang'!idxSatuSampaiDuaPuluh,--LEFT(RIGHT([0]!nilai,10),1)+1))&amp;IF(OR(LEN([0]!nilai)&lt;=9,--LEFT(TEXT(RIGHT([0]!nilai,12),REPT("0",12)),3)={0;1}),""," milyar / ")</definedName>
    <definedName name="milyar2" localSheetId="12">" "&amp;INDEX('147_Marugame Jogja'!idxRatusan,--LEFT(TEXT(RIGHT([0]!nilai,12),REPT("0",12)),1)+1)&amp;" "&amp;IF((--MID(TEXT(RIGHT([0]!nilai,12),REPT("0",12)),2,2)+1)&lt;=20,IF(--LEFT(TEXT(RIGHT([0]!nilai,12),REPT("0",12)),3)=1," satu milyar / ",INDEX('147_Marugame Jogja'!idxSatuSampaiDuaPuluh,--LEFT(TEXT(RIGHT([0]!nilai,11),REPT("0",11)),2)+1)),INDEX('147_Marugame Jogja'!idxSatuSampaiDuaPuluh,--LEFT(RIGHT([0]!nilai,11),1)+1)&amp;" puluh "&amp;INDEX('147_Marugame Jogja'!idxSatuSampaiDuaPuluh,--LEFT(RIGHT([0]!nilai,10),1)+1))&amp;IF(OR(LEN([0]!nilai)&lt;=9,--LEFT(TEXT(RIGHT([0]!nilai,12),REPT("0",12)),3)={0;1}),""," milyar / ")</definedName>
    <definedName name="milyar2" localSheetId="13">" "&amp;INDEX('148_Marugame Bandung'!idxRatusan,--LEFT(TEXT(RIGHT([0]!nilai,12),REPT("0",12)),1)+1)&amp;" "&amp;IF((--MID(TEXT(RIGHT([0]!nilai,12),REPT("0",12)),2,2)+1)&lt;=20,IF(--LEFT(TEXT(RIGHT([0]!nilai,12),REPT("0",12)),3)=1," satu milyar / ",INDEX('148_Marugame Bandung'!idxSatuSampaiDuaPuluh,--LEFT(TEXT(RIGHT([0]!nilai,11),REPT("0",11)),2)+1)),INDEX('148_Marugame Bandung'!idxSatuSampaiDuaPuluh,--LEFT(RIGHT([0]!nilai,11),1)+1)&amp;" puluh "&amp;INDEX('148_Marugame Bandung'!idxSatuSampaiDuaPuluh,--LEFT(RIGHT([0]!nilai,10),1)+1))&amp;IF(OR(LEN([0]!nilai)&lt;=9,--LEFT(TEXT(RIGHT([0]!nilai,12),REPT("0",12)),3)={0;1}),""," milyar / ")</definedName>
    <definedName name="milyar2" localSheetId="14">" "&amp;INDEX('149_Marugame_Bogor'!idxRatusan,--LEFT(TEXT(RIGHT([0]!nilai,12),REPT("0",12)),1)+1)&amp;" "&amp;IF((--MID(TEXT(RIGHT([0]!nilai,12),REPT("0",12)),2,2)+1)&lt;=20,IF(--LEFT(TEXT(RIGHT([0]!nilai,12),REPT("0",12)),3)=1," satu milyar / ",INDEX('149_Marugame_Bogor'!idxSatuSampaiDuaPuluh,--LEFT(TEXT(RIGHT([0]!nilai,11),REPT("0",11)),2)+1)),INDEX('149_Marugame_Bogor'!idxSatuSampaiDuaPuluh,--LEFT(RIGHT([0]!nilai,11),1)+1)&amp;" puluh "&amp;INDEX('149_Marugame_Bogor'!idxSatuSampaiDuaPuluh,--LEFT(RIGHT([0]!nilai,10),1)+1))&amp;IF(OR(LEN([0]!nilai)&lt;=9,--LEFT(TEXT(RIGHT([0]!nilai,12),REPT("0",12)),3)={0;1}),""," milyar / ")</definedName>
    <definedName name="milyar2" localSheetId="22">" "&amp;INDEX('158_W6_DEPOK'!idxRatusan,--LEFT(TEXT(RIGHT([0]!nilai,12),REPT("0",12)),1)+1)&amp;" "&amp;IF((--MID(TEXT(RIGHT([0]!nilai,12),REPT("0",12)),2,2)+1)&lt;=20,IF(--LEFT(TEXT(RIGHT([0]!nilai,12),REPT("0",12)),3)=1," satu milyar / ",INDEX('158_W6_DEPOK'!idxSatuSampaiDuaPuluh,--LEFT(TEXT(RIGHT([0]!nilai,11),REPT("0",11)),2)+1)),INDEX('158_W6_DEPOK'!idxSatuSampaiDuaPuluh,--LEFT(RIGHT([0]!nilai,11),1)+1)&amp;" puluh "&amp;INDEX('158_W6_DEPOK'!idxSatuSampaiDuaPuluh,--LEFT(RIGHT([0]!nilai,10),1)+1))&amp;IF(OR(LEN([0]!nilai)&lt;=9,--LEFT(TEXT(RIGHT([0]!nilai,12),REPT("0",12)),3)={0;1}),""," milyar / ")</definedName>
    <definedName name="milyar2" localSheetId="24">" "&amp;INDEX('159_W6_TANGERANG'!idxRatusan,--LEFT(TEXT(RIGHT([0]!nilai,12),REPT("0",12)),1)+1)&amp;" "&amp;IF((--MID(TEXT(RIGHT([0]!nilai,12),REPT("0",12)),2,2)+1)&lt;=20,IF(--LEFT(TEXT(RIGHT([0]!nilai,12),REPT("0",12)),3)=1," satu milyar / ",INDEX('159_W6_TANGERANG'!idxSatuSampaiDuaPuluh,--LEFT(TEXT(RIGHT([0]!nilai,11),REPT("0",11)),2)+1)),INDEX('159_W6_TANGERANG'!idxSatuSampaiDuaPuluh,--LEFT(RIGHT([0]!nilai,11),1)+1)&amp;" puluh "&amp;INDEX('159_W6_TANGERANG'!idxSatuSampaiDuaPuluh,--LEFT(RIGHT([0]!nilai,10),1)+1))&amp;IF(OR(LEN([0]!nilai)&lt;=9,--LEFT(TEXT(RIGHT([0]!nilai,12),REPT("0",12)),3)={0;1}),""," milyar / ")</definedName>
    <definedName name="milyar2" localSheetId="25">" "&amp;INDEX('160_W6_TANGERANG'!idxRatusan,--LEFT(TEXT(RIGHT([0]!nilai,12),REPT("0",12)),1)+1)&amp;" "&amp;IF((--MID(TEXT(RIGHT([0]!nilai,12),REPT("0",12)),2,2)+1)&lt;=20,IF(--LEFT(TEXT(RIGHT([0]!nilai,12),REPT("0",12)),3)=1," satu milyar / ",INDEX('160_W6_TANGERANG'!idxSatuSampaiDuaPuluh,--LEFT(TEXT(RIGHT([0]!nilai,11),REPT("0",11)),2)+1)),INDEX('160_W6_TANGERANG'!idxSatuSampaiDuaPuluh,--LEFT(RIGHT([0]!nilai,11),1)+1)&amp;" puluh "&amp;INDEX('160_W6_TANGERANG'!idxSatuSampaiDuaPuluh,--LEFT(RIGHT([0]!nilai,10),1)+1))&amp;IF(OR(LEN([0]!nilai)&lt;=9,--LEFT(TEXT(RIGHT([0]!nilai,12),REPT("0",12)),3)={0;1}),""," milyar / ")</definedName>
    <definedName name="milyar2" localSheetId="26">" "&amp;INDEX('161_W6_TANGERANG'!idxRatusan,--LEFT(TEXT(RIGHT([0]!nilai,12),REPT("0",12)),1)+1)&amp;" "&amp;IF((--MID(TEXT(RIGHT([0]!nilai,12),REPT("0",12)),2,2)+1)&lt;=20,IF(--LEFT(TEXT(RIGHT([0]!nilai,12),REPT("0",12)),3)=1," satu milyar / ",INDEX('161_W6_TANGERANG'!idxSatuSampaiDuaPuluh,--LEFT(TEXT(RIGHT([0]!nilai,11),REPT("0",11)),2)+1)),INDEX('161_W6_TANGERANG'!idxSatuSampaiDuaPuluh,--LEFT(RIGHT([0]!nilai,11),1)+1)&amp;" puluh "&amp;INDEX('161_W6_TANGERANG'!idxSatuSampaiDuaPuluh,--LEFT(RIGHT([0]!nilai,10),1)+1))&amp;IF(OR(LEN([0]!nilai)&lt;=9,--LEFT(TEXT(RIGHT([0]!nilai,12),REPT("0",12)),3)={0;1}),""," milyar / ")</definedName>
    <definedName name="milyar2" localSheetId="27">" "&amp;INDEX('162_W6_TANGERANG'!idxRatusan,--LEFT(TEXT(RIGHT([0]!nilai,12),REPT("0",12)),1)+1)&amp;" "&amp;IF((--MID(TEXT(RIGHT([0]!nilai,12),REPT("0",12)),2,2)+1)&lt;=20,IF(--LEFT(TEXT(RIGHT([0]!nilai,12),REPT("0",12)),3)=1," satu milyar / ",INDEX('162_W6_TANGERANG'!idxSatuSampaiDuaPuluh,--LEFT(TEXT(RIGHT([0]!nilai,11),REPT("0",11)),2)+1)),INDEX('162_W6_TANGERANG'!idxSatuSampaiDuaPuluh,--LEFT(RIGHT([0]!nilai,11),1)+1)&amp;" puluh "&amp;INDEX('162_W6_TANGERANG'!idxSatuSampaiDuaPuluh,--LEFT(RIGHT([0]!nilai,10),1)+1))&amp;IF(OR(LEN([0]!nilai)&lt;=9,--LEFT(TEXT(RIGHT([0]!nilai,12),REPT("0",12)),3)={0;1}),""," milyar / ")</definedName>
    <definedName name="milyar2" localSheetId="28">" "&amp;INDEX('163_W6_TANGERANG'!idxRatusan,--LEFT(TEXT(RIGHT([0]!nilai,12),REPT("0",12)),1)+1)&amp;" "&amp;IF((--MID(TEXT(RIGHT([0]!nilai,12),REPT("0",12)),2,2)+1)&lt;=20,IF(--LEFT(TEXT(RIGHT([0]!nilai,12),REPT("0",12)),3)=1," satu milyar / ",INDEX('163_W6_TANGERANG'!idxSatuSampaiDuaPuluh,--LEFT(TEXT(RIGHT([0]!nilai,11),REPT("0",11)),2)+1)),INDEX('163_W6_TANGERANG'!idxSatuSampaiDuaPuluh,--LEFT(RIGHT([0]!nilai,11),1)+1)&amp;" puluh "&amp;INDEX('163_W6_TANGERANG'!idxSatuSampaiDuaPuluh,--LEFT(RIGHT([0]!nilai,10),1)+1))&amp;IF(OR(LEN([0]!nilai)&lt;=9,--LEFT(TEXT(RIGHT([0]!nilai,12),REPT("0",12)),3)={0;1}),""," milyar / ")</definedName>
    <definedName name="milyar2" localSheetId="29">" "&amp;INDEX('164_W6_PULOGADUNG'!idxRatusan,--LEFT(TEXT(RIGHT([0]!nilai,12),REPT("0",12)),1)+1)&amp;" "&amp;IF((--MID(TEXT(RIGHT([0]!nilai,12),REPT("0",12)),2,2)+1)&lt;=20,IF(--LEFT(TEXT(RIGHT([0]!nilai,12),REPT("0",12)),3)=1," satu milyar / ",INDEX('164_W6_PULOGADUNG'!idxSatuSampaiDuaPuluh,--LEFT(TEXT(RIGHT([0]!nilai,11),REPT("0",11)),2)+1)),INDEX('164_W6_PULOGADUNG'!idxSatuSampaiDuaPuluh,--LEFT(RIGHT([0]!nilai,11),1)+1)&amp;" puluh "&amp;INDEX('164_W6_PULOGADUNG'!idxSatuSampaiDuaPuluh,--LEFT(RIGHT([0]!nilai,10),1)+1))&amp;IF(OR(LEN([0]!nilai)&lt;=9,--LEFT(TEXT(RIGHT([0]!nilai,12),REPT("0",12)),3)={0;1}),""," milyar / ")</definedName>
    <definedName name="milyar2" localSheetId="30">" "&amp;INDEX('165_W6_PENJARINGAN'!idxRatusan,--LEFT(TEXT(RIGHT([0]!nilai,12),REPT("0",12)),1)+1)&amp;" "&amp;IF((--MID(TEXT(RIGHT([0]!nilai,12),REPT("0",12)),2,2)+1)&lt;=20,IF(--LEFT(TEXT(RIGHT([0]!nilai,12),REPT("0",12)),3)=1," satu milyar / ",INDEX('165_W6_PENJARINGAN'!idxSatuSampaiDuaPuluh,--LEFT(TEXT(RIGHT([0]!nilai,11),REPT("0",11)),2)+1)),INDEX('165_W6_PENJARINGAN'!idxSatuSampaiDuaPuluh,--LEFT(RIGHT([0]!nilai,11),1)+1)&amp;" puluh "&amp;INDEX('165_W6_PENJARINGAN'!idxSatuSampaiDuaPuluh,--LEFT(RIGHT([0]!nilai,10),1)+1))&amp;IF(OR(LEN([0]!nilai)&lt;=9,--LEFT(TEXT(RIGHT([0]!nilai,12),REPT("0",12)),3)={0;1}),""," milyar / ")</definedName>
    <definedName name="milyar2" localSheetId="31">" "&amp;INDEX('166_W6_Pakuwon Surabaya'!idxRatusan,--LEFT(TEXT(RIGHT([0]!nilai,12),REPT("0",12)),1)+1)&amp;" "&amp;IF((--MID(TEXT(RIGHT([0]!nilai,12),REPT("0",12)),2,2)+1)&lt;=20,IF(--LEFT(TEXT(RIGHT([0]!nilai,12),REPT("0",12)),3)=1," satu milyar / ",INDEX('166_W6_Pakuwon Surabaya'!idxSatuSampaiDuaPuluh,--LEFT(TEXT(RIGHT([0]!nilai,11),REPT("0",11)),2)+1)),INDEX('166_W6_Pakuwon Surabaya'!idxSatuSampaiDuaPuluh,--LEFT(RIGHT([0]!nilai,11),1)+1)&amp;" puluh "&amp;INDEX('166_W6_Pakuwon Surabaya'!idxSatuSampaiDuaPuluh,--LEFT(RIGHT([0]!nilai,10),1)+1))&amp;IF(OR(LEN([0]!nilai)&lt;=9,--LEFT(TEXT(RIGHT([0]!nilai,12),REPT("0",12)),3)={0;1}),""," milyar / ")</definedName>
    <definedName name="milyar2" localSheetId="32">" "&amp;INDEX('167_W6_Tangerang'!idxRatusan,--LEFT(TEXT(RIGHT([0]!nilai,12),REPT("0",12)),1)+1)&amp;" "&amp;IF((--MID(TEXT(RIGHT([0]!nilai,12),REPT("0",12)),2,2)+1)&lt;=20,IF(--LEFT(TEXT(RIGHT([0]!nilai,12),REPT("0",12)),3)=1," satu milyar / ",INDEX('167_W6_Tangerang'!idxSatuSampaiDuaPuluh,--LEFT(TEXT(RIGHT([0]!nilai,11),REPT("0",11)),2)+1)),INDEX('167_W6_Tangerang'!idxSatuSampaiDuaPuluh,--LEFT(RIGHT([0]!nilai,11),1)+1)&amp;" puluh "&amp;INDEX('167_W6_Tangerang'!idxSatuSampaiDuaPuluh,--LEFT(RIGHT([0]!nilai,10),1)+1))&amp;IF(OR(LEN([0]!nilai)&lt;=9,--LEFT(TEXT(RIGHT([0]!nilai,12),REPT("0",12)),3)={0;1}),""," milyar / ")</definedName>
    <definedName name="milyar2" localSheetId="33">" "&amp;INDEX('168_W6_Tangerang'!idxRatusan,--LEFT(TEXT(RIGHT([0]!nilai,12),REPT("0",12)),1)+1)&amp;" "&amp;IF((--MID(TEXT(RIGHT([0]!nilai,12),REPT("0",12)),2,2)+1)&lt;=20,IF(--LEFT(TEXT(RIGHT([0]!nilai,12),REPT("0",12)),3)=1," satu milyar / ",INDEX('168_W6_Tangerang'!idxSatuSampaiDuaPuluh,--LEFT(TEXT(RIGHT([0]!nilai,11),REPT("0",11)),2)+1)),INDEX('168_W6_Tangerang'!idxSatuSampaiDuaPuluh,--LEFT(RIGHT([0]!nilai,11),1)+1)&amp;" puluh "&amp;INDEX('168_W6_Tangerang'!idxSatuSampaiDuaPuluh,--LEFT(RIGHT([0]!nilai,10),1)+1))&amp;IF(OR(LEN([0]!nilai)&lt;=9,--LEFT(TEXT(RIGHT([0]!nilai,12),REPT("0",12)),3)={0;1}),""," milyar / ")</definedName>
    <definedName name="milyar2" localSheetId="34">" "&amp;INDEX('169_W6_ Cakung'!idxRatusan,--LEFT(TEXT(RIGHT([0]!nilai,12),REPT("0",12)),1)+1)&amp;" "&amp;IF((--MID(TEXT(RIGHT([0]!nilai,12),REPT("0",12)),2,2)+1)&lt;=20,IF(--LEFT(TEXT(RIGHT([0]!nilai,12),REPT("0",12)),3)=1," satu milyar / ",INDEX('169_W6_ Cakung'!idxSatuSampaiDuaPuluh,--LEFT(TEXT(RIGHT([0]!nilai,11),REPT("0",11)),2)+1)),INDEX('169_W6_ Cakung'!idxSatuSampaiDuaPuluh,--LEFT(RIGHT([0]!nilai,11),1)+1)&amp;" puluh "&amp;INDEX('169_W6_ Cakung'!idxSatuSampaiDuaPuluh,--LEFT(RIGHT([0]!nilai,10),1)+1))&amp;IF(OR(LEN([0]!nilai)&lt;=9,--LEFT(TEXT(RIGHT([0]!nilai,12),REPT("0",12)),3)={0;1}),""," milyar / ")</definedName>
    <definedName name="milyar2" localSheetId="35">" "&amp;INDEX('170_W6_Citeureup'!idxRatusan,--LEFT(TEXT(RIGHT([0]!nilai,12),REPT("0",12)),1)+1)&amp;" "&amp;IF((--MID(TEXT(RIGHT([0]!nilai,12),REPT("0",12)),2,2)+1)&lt;=20,IF(--LEFT(TEXT(RIGHT([0]!nilai,12),REPT("0",12)),3)=1," satu milyar / ",INDEX('170_W6_Citeureup'!idxSatuSampaiDuaPuluh,--LEFT(TEXT(RIGHT([0]!nilai,11),REPT("0",11)),2)+1)),INDEX('170_W6_Citeureup'!idxSatuSampaiDuaPuluh,--LEFT(RIGHT([0]!nilai,11),1)+1)&amp;" puluh "&amp;INDEX('170_W6_Citeureup'!idxSatuSampaiDuaPuluh,--LEFT(RIGHT([0]!nilai,10),1)+1))&amp;IF(OR(LEN([0]!nilai)&lt;=9,--LEFT(TEXT(RIGHT([0]!nilai,12),REPT("0",12)),3)={0;1}),""," milyar / ")</definedName>
    <definedName name="milyar2" localSheetId="36">" "&amp;INDEX('171_W6_Tangerang'!idxRatusan,--LEFT(TEXT(RIGHT([0]!nilai,12),REPT("0",12)),1)+1)&amp;" "&amp;IF((--MID(TEXT(RIGHT([0]!nilai,12),REPT("0",12)),2,2)+1)&lt;=20,IF(--LEFT(TEXT(RIGHT([0]!nilai,12),REPT("0",12)),3)=1," satu milyar / ",INDEX('171_W6_Tangerang'!idxSatuSampaiDuaPuluh,--LEFT(TEXT(RIGHT([0]!nilai,11),REPT("0",11)),2)+1)),INDEX('171_W6_Tangerang'!idxSatuSampaiDuaPuluh,--LEFT(RIGHT([0]!nilai,11),1)+1)&amp;" puluh "&amp;INDEX('171_W6_Tangerang'!idxSatuSampaiDuaPuluh,--LEFT(RIGHT([0]!nilai,10),1)+1))&amp;IF(OR(LEN([0]!nilai)&lt;=9,--LEFT(TEXT(RIGHT([0]!nilai,12),REPT("0",12)),3)={0;1}),""," milyar / ")</definedName>
    <definedName name="milyar2" localSheetId="38">" "&amp;INDEX('172_W6_Ancol,Marunda, Koja'!idxRatusan,--LEFT(TEXT(RIGHT([0]!nilai,12),REPT("0",12)),1)+1)&amp;" "&amp;IF((--MID(TEXT(RIGHT([0]!nilai,12),REPT("0",12)),2,2)+1)&lt;=20,IF(--LEFT(TEXT(RIGHT([0]!nilai,12),REPT("0",12)),3)=1," satu milyar / ",INDEX('172_W6_Ancol,Marunda, Koja'!idxSatuSampaiDuaPuluh,--LEFT(TEXT(RIGHT([0]!nilai,11),REPT("0",11)),2)+1)),INDEX('172_W6_Ancol,Marunda, Koja'!idxSatuSampaiDuaPuluh,--LEFT(RIGHT([0]!nilai,11),1)+1)&amp;" puluh "&amp;INDEX('172_W6_Ancol,Marunda, Koja'!idxSatuSampaiDuaPuluh,--LEFT(RIGHT([0]!nilai,10),1)+1))&amp;IF(OR(LEN([0]!nilai)&lt;=9,--LEFT(TEXT(RIGHT([0]!nilai,12),REPT("0",12)),3)={0;1}),""," milyar / ")</definedName>
    <definedName name="milyar2" localSheetId="37">" "&amp;INDEX('173_W6_Tangerang'!idxRatusan,--LEFT(TEXT(RIGHT([0]!nilai,12),REPT("0",12)),1)+1)&amp;" "&amp;IF((--MID(TEXT(RIGHT([0]!nilai,12),REPT("0",12)),2,2)+1)&lt;=20,IF(--LEFT(TEXT(RIGHT([0]!nilai,12),REPT("0",12)),3)=1," satu milyar / ",INDEX('173_W6_Tangerang'!idxSatuSampaiDuaPuluh,--LEFT(TEXT(RIGHT([0]!nilai,11),REPT("0",11)),2)+1)),INDEX('173_W6_Tangerang'!idxSatuSampaiDuaPuluh,--LEFT(RIGHT([0]!nilai,11),1)+1)&amp;" puluh "&amp;INDEX('173_W6_Tangerang'!idxSatuSampaiDuaPuluh,--LEFT(RIGHT([0]!nilai,10),1)+1))&amp;IF(OR(LEN([0]!nilai)&lt;=9,--LEFT(TEXT(RIGHT([0]!nilai,12),REPT("0",12)),3)={0;1}),""," milyar / ")</definedName>
    <definedName name="milyar2" localSheetId="39">" "&amp;INDEX('174_W6_Tangerang '!idxRatusan,--LEFT(TEXT(RIGHT([0]!nilai,12),REPT("0",12)),1)+1)&amp;" "&amp;IF((--MID(TEXT(RIGHT([0]!nilai,12),REPT("0",12)),2,2)+1)&lt;=20,IF(--LEFT(TEXT(RIGHT([0]!nilai,12),REPT("0",12)),3)=1," satu milyar / ",INDEX('174_W6_Tangerang '!idxSatuSampaiDuaPuluh,--LEFT(TEXT(RIGHT([0]!nilai,11),REPT("0",11)),2)+1)),INDEX('174_W6_Tangerang '!idxSatuSampaiDuaPuluh,--LEFT(RIGHT([0]!nilai,11),1)+1)&amp;" puluh "&amp;INDEX('174_W6_Tangerang '!idxSatuSampaiDuaPuluh,--LEFT(RIGHT([0]!nilai,10),1)+1))&amp;IF(OR(LEN([0]!nilai)&lt;=9,--LEFT(TEXT(RIGHT([0]!nilai,12),REPT("0",12)),3)={0;1}),""," milyar / ")</definedName>
    <definedName name="milyar2" localSheetId="40">" "&amp;INDEX('175_W6_Tangerang '!idxRatusan,--LEFT(TEXT(RIGHT([0]!nilai,12),REPT("0",12)),1)+1)&amp;" "&amp;IF((--MID(TEXT(RIGHT([0]!nilai,12),REPT("0",12)),2,2)+1)&lt;=20,IF(--LEFT(TEXT(RIGHT([0]!nilai,12),REPT("0",12)),3)=1," satu milyar / ",INDEX('175_W6_Tangerang '!idxSatuSampaiDuaPuluh,--LEFT(TEXT(RIGHT([0]!nilai,11),REPT("0",11)),2)+1)),INDEX('175_W6_Tangerang '!idxSatuSampaiDuaPuluh,--LEFT(RIGHT([0]!nilai,11),1)+1)&amp;" puluh "&amp;INDEX('175_W6_Tangerang '!idxSatuSampaiDuaPuluh,--LEFT(RIGHT([0]!nilai,10),1)+1))&amp;IF(OR(LEN([0]!nilai)&lt;=9,--LEFT(TEXT(RIGHT([0]!nilai,12),REPT("0",12)),3)={0;1}),""," milyar / ")</definedName>
    <definedName name="milyar2" localSheetId="41">" "&amp;INDEX('176_W6_Sukabumi'!idxRatusan,--LEFT(TEXT(RIGHT([0]!nilai,12),REPT("0",12)),1)+1)&amp;" "&amp;IF((--MID(TEXT(RIGHT([0]!nilai,12),REPT("0",12)),2,2)+1)&lt;=20,IF(--LEFT(TEXT(RIGHT([0]!nilai,12),REPT("0",12)),3)=1," satu milyar / ",INDEX('176_W6_Sukabumi'!idxSatuSampaiDuaPuluh,--LEFT(TEXT(RIGHT([0]!nilai,11),REPT("0",11)),2)+1)),INDEX('176_W6_Sukabumi'!idxSatuSampaiDuaPuluh,--LEFT(RIGHT([0]!nilai,11),1)+1)&amp;" puluh "&amp;INDEX('176_W6_Sukabumi'!idxSatuSampaiDuaPuluh,--LEFT(RIGHT([0]!nilai,10),1)+1))&amp;IF(OR(LEN([0]!nilai)&lt;=9,--LEFT(TEXT(RIGHT([0]!nilai,12),REPT("0",12)),3)={0;1}),""," milyar / ")</definedName>
    <definedName name="milyar2" localSheetId="42">" "&amp;INDEX('177_W6_Tangerang'!idxRatusan,--LEFT(TEXT(RIGHT([0]!nilai,12),REPT("0",12)),1)+1)&amp;" "&amp;IF((--MID(TEXT(RIGHT([0]!nilai,12),REPT("0",12)),2,2)+1)&lt;=20,IF(--LEFT(TEXT(RIGHT([0]!nilai,12),REPT("0",12)),3)=1," satu milyar / ",INDEX('177_W6_Tangerang'!idxSatuSampaiDuaPuluh,--LEFT(TEXT(RIGHT([0]!nilai,11),REPT("0",11)),2)+1)),INDEX('177_W6_Tangerang'!idxSatuSampaiDuaPuluh,--LEFT(RIGHT([0]!nilai,11),1)+1)&amp;" puluh "&amp;INDEX('177_W6_Tangerang'!idxSatuSampaiDuaPuluh,--LEFT(RIGHT([0]!nilai,10),1)+1))&amp;IF(OR(LEN([0]!nilai)&lt;=9,--LEFT(TEXT(RIGHT([0]!nilai,12),REPT("0",12)),3)={0;1}),""," milyar / ")</definedName>
    <definedName name="milyar2" localSheetId="43">" "&amp;INDEX('178_W6_Meruya'!idxRatusan,--LEFT(TEXT(RIGHT([0]!nilai,12),REPT("0",12)),1)+1)&amp;" "&amp;IF((--MID(TEXT(RIGHT([0]!nilai,12),REPT("0",12)),2,2)+1)&lt;=20,IF(--LEFT(TEXT(RIGHT([0]!nilai,12),REPT("0",12)),3)=1," satu milyar / ",INDEX('178_W6_Meruya'!idxSatuSampaiDuaPuluh,--LEFT(TEXT(RIGHT([0]!nilai,11),REPT("0",11)),2)+1)),INDEX('178_W6_Meruya'!idxSatuSampaiDuaPuluh,--LEFT(RIGHT([0]!nilai,11),1)+1)&amp;" puluh "&amp;INDEX('178_W6_Meruya'!idxSatuSampaiDuaPuluh,--LEFT(RIGHT([0]!nilai,10),1)+1))&amp;IF(OR(LEN([0]!nilai)&lt;=9,--LEFT(TEXT(RIGHT([0]!nilai,12),REPT("0",12)),3)={0;1}),""," milyar / ")</definedName>
    <definedName name="milyar2" localSheetId="44">" "&amp;INDEX('179_W6_Kosambi'!idxRatusan,--LEFT(TEXT(RIGHT([0]!nilai,12),REPT("0",12)),1)+1)&amp;" "&amp;IF((--MID(TEXT(RIGHT([0]!nilai,12),REPT("0",12)),2,2)+1)&lt;=20,IF(--LEFT(TEXT(RIGHT([0]!nilai,12),REPT("0",12)),3)=1," satu milyar / ",INDEX('179_W6_Kosambi'!idxSatuSampaiDuaPuluh,--LEFT(TEXT(RIGHT([0]!nilai,11),REPT("0",11)),2)+1)),INDEX('179_W6_Kosambi'!idxSatuSampaiDuaPuluh,--LEFT(RIGHT([0]!nilai,11),1)+1)&amp;" puluh "&amp;INDEX('179_W6_Kosambi'!idxSatuSampaiDuaPuluh,--LEFT(RIGHT([0]!nilai,10),1)+1))&amp;IF(OR(LEN([0]!nilai)&lt;=9,--LEFT(TEXT(RIGHT([0]!nilai,12),REPT("0",12)),3)={0;1}),""," milyar / ")</definedName>
    <definedName name="milyar2" localSheetId="45">" "&amp;INDEX('180_W6_Tangerang'!idxRatusan,--LEFT(TEXT(RIGHT([0]!nilai,12),REPT("0",12)),1)+1)&amp;" "&amp;IF((--MID(TEXT(RIGHT([0]!nilai,12),REPT("0",12)),2,2)+1)&lt;=20,IF(--LEFT(TEXT(RIGHT([0]!nilai,12),REPT("0",12)),3)=1," satu milyar / ",INDEX('180_W6_Tangerang'!idxSatuSampaiDuaPuluh,--LEFT(TEXT(RIGHT([0]!nilai,11),REPT("0",11)),2)+1)),INDEX('180_W6_Tangerang'!idxSatuSampaiDuaPuluh,--LEFT(RIGHT([0]!nilai,11),1)+1)&amp;" puluh "&amp;INDEX('180_W6_Tangerang'!idxSatuSampaiDuaPuluh,--LEFT(RIGHT([0]!nilai,10),1)+1))&amp;IF(OR(LEN([0]!nilai)&lt;=9,--LEFT(TEXT(RIGHT([0]!nilai,12),REPT("0",12)),3)={0;1}),""," milyar / ")</definedName>
    <definedName name="milyar2" localSheetId="49">" "&amp;INDEX('184_Winson_Probolinggo'!idxRatusan,--LEFT(TEXT(RIGHT(nilai,12),REPT("0",12)),1)+1)&amp;" "&amp;IF((--MID(TEXT(RIGHT(nilai,12),REPT("0",12)),2,2)+1)&lt;=20,IF(--LEFT(TEXT(RIGHT(nilai,12),REPT("0",12)),3)=1," satu milyar / ",INDEX('184_Winson_Probolinggo'!idxSatuSampaiDuaPuluh,--LEFT(TEXT(RIGHT(nilai,11),REPT("0",11)),2)+1)),INDEX('184_Winson_Probolinggo'!idxSatuSampaiDuaPuluh,--LEFT(RIGHT(nilai,11),1)+1)&amp;" puluh "&amp;INDEX('184_Winson_Probolinggo'!idxSatuSampaiDuaPuluh,--LEFT(RIGHT(nilai,10),1)+1))&amp;IF(OR(LEN(nilai)&lt;=9,--LEFT(TEXT(RIGHT(nilai,12),REPT("0",12)),3)={0;1}),""," milyar / ")</definedName>
    <definedName name="milyar2" localSheetId="50">" "&amp;INDEX('185_Delta_Jawa tengah'!idxRatusan,--LEFT(TEXT(RIGHT([0]!nilai,12),REPT("0",12)),1)+1)&amp;" "&amp;IF((--MID(TEXT(RIGHT([0]!nilai,12),REPT("0",12)),2,2)+1)&lt;=20,IF(--LEFT(TEXT(RIGHT([0]!nilai,12),REPT("0",12)),3)=1," satu milyar / ",INDEX('185_Delta_Jawa tengah'!idxSatuSampaiDuaPuluh,--LEFT(TEXT(RIGHT([0]!nilai,11),REPT("0",11)),2)+1)),INDEX('185_Delta_Jawa tengah'!idxSatuSampaiDuaPuluh,--LEFT(RIGHT([0]!nilai,11),1)+1)&amp;" puluh "&amp;INDEX('185_Delta_Jawa tengah'!idxSatuSampaiDuaPuluh,--LEFT(RIGHT([0]!nilai,10),1)+1))&amp;IF(OR(LEN([0]!nilai)&lt;=9,--LEFT(TEXT(RIGHT([0]!nilai,12),REPT("0",12)),3)={0;1}),""," milyar / ")</definedName>
    <definedName name="milyar2" localSheetId="53">" "&amp;INDEX('188_Truelogs_Jambi'!idxRatusan,--LEFT(TEXT(RIGHT([0]!nilai,12),REPT("0",12)),1)+1)&amp;" "&amp;IF((--MID(TEXT(RIGHT([0]!nilai,12),REPT("0",12)),2,2)+1)&lt;=20,IF(--LEFT(TEXT(RIGHT([0]!nilai,12),REPT("0",12)),3)=1," satu milyar / ",INDEX('188_Truelogs_Jambi'!idxSatuSampaiDuaPuluh,--LEFT(TEXT(RIGHT([0]!nilai,11),REPT("0",11)),2)+1)),INDEX('188_Truelogs_Jambi'!idxSatuSampaiDuaPuluh,--LEFT(RIGHT([0]!nilai,11),1)+1)&amp;" puluh "&amp;INDEX('188_Truelogs_Jambi'!idxSatuSampaiDuaPuluh,--LEFT(RIGHT([0]!nilai,10),1)+1))&amp;IF(OR(LEN([0]!nilai)&lt;=9,--LEFT(TEXT(RIGHT([0]!nilai,12),REPT("0",12)),3)={0;1}),""," milyar / ")</definedName>
    <definedName name="milyar2" localSheetId="57">" "&amp;INDEX('192_Putra Log_Lombok'!idxRatusan,--LEFT(TEXT(RIGHT(nilai,12),REPT("0",12)),1)+1)&amp;" "&amp;IF((--MID(TEXT(RIGHT(nilai,12),REPT("0",12)),2,2)+1)&lt;=20,IF(--LEFT(TEXT(RIGHT(nilai,12),REPT("0",12)),3)=1," satu milyar / ",INDEX('192_Putra Log_Lombok'!idxSatuSampaiDuaPuluh,--LEFT(TEXT(RIGHT(nilai,11),REPT("0",11)),2)+1)),INDEX('192_Putra Log_Lombok'!idxSatuSampaiDuaPuluh,--LEFT(RIGHT(nilai,11),1)+1)&amp;" puluh "&amp;INDEX('192_Putra Log_Lombok'!idxSatuSampaiDuaPuluh,--LEFT(RIGHT(nilai,10),1)+1))&amp;IF(OR(LEN(nilai)&lt;=9,--LEFT(TEXT(RIGHT(nilai,12),REPT("0",12)),3)={0;1}),""," milyar / ")</definedName>
    <definedName name="milyar2" localSheetId="58">" "&amp;INDEX('193_Pratama Trans_Riau'!idxRatusan,--LEFT(TEXT(RIGHT(nilai,12),REPT("0",12)),1)+1)&amp;" "&amp;IF((--MID(TEXT(RIGHT(nilai,12),REPT("0",12)),2,2)+1)&lt;=20,IF(--LEFT(TEXT(RIGHT(nilai,12),REPT("0",12)),3)=1," satu milyar / ",INDEX('193_Pratama Trans_Riau'!idxSatuSampaiDuaPuluh,--LEFT(TEXT(RIGHT(nilai,11),REPT("0",11)),2)+1)),INDEX('193_Pratama Trans_Riau'!idxSatuSampaiDuaPuluh,--LEFT(RIGHT(nilai,11),1)+1)&amp;" puluh "&amp;INDEX('193_Pratama Trans_Riau'!idxSatuSampaiDuaPuluh,--LEFT(RIGHT(nilai,10),1)+1))&amp;IF(OR(LEN(nilai)&lt;=9,--LEFT(TEXT(RIGHT(nilai,12),REPT("0",12)),3)={0;1}),""," milyar / ")</definedName>
    <definedName name="milyar2" localSheetId="62">" "&amp;INDEX('197_Multitrans_Palembang'!idxRatusan,--LEFT(TEXT(RIGHT('197_Multitrans_Palembang'!nilai,12),REPT("0",12)),1)+1)&amp;" "&amp;IF((--MID(TEXT(RIGHT('197_Multitrans_Palembang'!nilai,12),REPT("0",12)),2,2)+1)&lt;=20,IF(--LEFT(TEXT(RIGHT('197_Multitrans_Palembang'!nilai,12),REPT("0",12)),3)=1," satu milyar / ",INDEX('197_Multitrans_Palembang'!idxSatuSampaiDuaPuluh,--LEFT(TEXT(RIGHT('197_Multitrans_Palembang'!nilai,11),REPT("0",11)),2)+1)),INDEX('197_Multitrans_Palembang'!idxSatuSampaiDuaPuluh,--LEFT(RIGHT('197_Multitrans_Palembang'!nilai,11),1)+1)&amp;" puluh "&amp;INDEX('197_Multitrans_Palembang'!idxSatuSampaiDuaPuluh,--LEFT(RIGHT('197_Multitrans_Palembang'!nilai,10),1)+1))&amp;IF(OR(LEN('197_Multitrans_Palembang'!nilai)&lt;=9,--LEFT(TEXT(RIGHT('197_Multitrans_Palembang'!nilai,12),REPT("0",12)),3)={0;1}),""," milyar / ")</definedName>
    <definedName name="milyar2" localSheetId="63">" "&amp;INDEX('198_Marugame Jogja'!idxRatusan,--LEFT(TEXT(RIGHT([0]!nilai,12),REPT("0",12)),1)+1)&amp;" "&amp;IF((--MID(TEXT(RIGHT([0]!nilai,12),REPT("0",12)),2,2)+1)&lt;=20,IF(--LEFT(TEXT(RIGHT([0]!nilai,12),REPT("0",12)),3)=1," satu milyar / ",INDEX('198_Marugame Jogja'!idxSatuSampaiDuaPuluh,--LEFT(TEXT(RIGHT([0]!nilai,11),REPT("0",11)),2)+1)),INDEX('198_Marugame Jogja'!idxSatuSampaiDuaPuluh,--LEFT(RIGHT([0]!nilai,11),1)+1)&amp;" puluh "&amp;INDEX('198_Marugame Jogja'!idxSatuSampaiDuaPuluh,--LEFT(RIGHT([0]!nilai,10),1)+1))&amp;IF(OR(LEN([0]!nilai)&lt;=9,--LEFT(TEXT(RIGHT([0]!nilai,12),REPT("0",12)),3)={0;1}),""," milyar / ")</definedName>
    <definedName name="milyar2" localSheetId="64">" "&amp;INDEX('199_Marugame_Smrng&amp;Cirebon'!idxRatusan,--LEFT(TEXT(RIGHT([0]!nilai,12),REPT("0",12)),1)+1)&amp;" "&amp;IF((--MID(TEXT(RIGHT([0]!nilai,12),REPT("0",12)),2,2)+1)&lt;=20,IF(--LEFT(TEXT(RIGHT([0]!nilai,12),REPT("0",12)),3)=1," satu milyar / ",INDEX('199_Marugame_Smrng&amp;Cirebon'!idxSatuSampaiDuaPuluh,--LEFT(TEXT(RIGHT([0]!nilai,11),REPT("0",11)),2)+1)),INDEX('199_Marugame_Smrng&amp;Cirebon'!idxSatuSampaiDuaPuluh,--LEFT(RIGHT([0]!nilai,11),1)+1)&amp;" puluh "&amp;INDEX('199_Marugame_Smrng&amp;Cirebon'!idxSatuSampaiDuaPuluh,--LEFT(RIGHT([0]!nilai,10),1)+1))&amp;IF(OR(LEN([0]!nilai)&lt;=9,--LEFT(TEXT(RIGHT([0]!nilai,12),REPT("0",12)),3)={0;1}),""," milyar / ")</definedName>
    <definedName name="milyar2" localSheetId="65">" "&amp;INDEX('200_Marugame_solo'!idxRatusan,--LEFT(TEXT(RIGHT([0]!nilai,12),REPT("0",12)),1)+1)&amp;" "&amp;IF((--MID(TEXT(RIGHT([0]!nilai,12),REPT("0",12)),2,2)+1)&lt;=20,IF(--LEFT(TEXT(RIGHT([0]!nilai,12),REPT("0",12)),3)=1," satu milyar / ",INDEX('200_Marugame_solo'!idxSatuSampaiDuaPuluh,--LEFT(TEXT(RIGHT([0]!nilai,11),REPT("0",11)),2)+1)),INDEX('200_Marugame_solo'!idxSatuSampaiDuaPuluh,--LEFT(RIGHT([0]!nilai,11),1)+1)&amp;" puluh "&amp;INDEX('200_Marugame_solo'!idxSatuSampaiDuaPuluh,--LEFT(RIGHT([0]!nilai,10),1)+1))&amp;IF(OR(LEN([0]!nilai)&lt;=9,--LEFT(TEXT(RIGHT([0]!nilai,12),REPT("0",12)),3)={0;1}),""," milyar / ")</definedName>
    <definedName name="milyar2" localSheetId="66">" "&amp;INDEX('201_Marugame_Bandung'!idxRatusan,--LEFT(TEXT(RIGHT([0]!nilai,12),REPT("0",12)),1)+1)&amp;" "&amp;IF((--MID(TEXT(RIGHT([0]!nilai,12),REPT("0",12)),2,2)+1)&lt;=20,IF(--LEFT(TEXT(RIGHT([0]!nilai,12),REPT("0",12)),3)=1," satu milyar / ",INDEX('201_Marugame_Bandung'!idxSatuSampaiDuaPuluh,--LEFT(TEXT(RIGHT([0]!nilai,11),REPT("0",11)),2)+1)),INDEX('201_Marugame_Bandung'!idxSatuSampaiDuaPuluh,--LEFT(RIGHT([0]!nilai,11),1)+1)&amp;" puluh "&amp;INDEX('201_Marugame_Bandung'!idxSatuSampaiDuaPuluh,--LEFT(RIGHT([0]!nilai,10),1)+1))&amp;IF(OR(LEN([0]!nilai)&lt;=9,--LEFT(TEXT(RIGHT([0]!nilai,12),REPT("0",12)),3)={0;1}),""," milyar / ")</definedName>
    <definedName name="milyar2" localSheetId="74">" "&amp;INDEX('209_Truelogs_Jambi Pel'!idxRatusan,--LEFT(TEXT(RIGHT([0]!nilai,12),REPT("0",12)),1)+1)&amp;" "&amp;IF((--MID(TEXT(RIGHT([0]!nilai,12),REPT("0",12)),2,2)+1)&lt;=20,IF(--LEFT(TEXT(RIGHT([0]!nilai,12),REPT("0",12)),3)=1," satu milyar / ",INDEX('209_Truelogs_Jambi Pel'!idxSatuSampaiDuaPuluh,--LEFT(TEXT(RIGHT([0]!nilai,11),REPT("0",11)),2)+1)),INDEX('209_Truelogs_Jambi Pel'!idxSatuSampaiDuaPuluh,--LEFT(RIGHT([0]!nilai,11),1)+1)&amp;" puluh "&amp;INDEX('209_Truelogs_Jambi Pel'!idxSatuSampaiDuaPuluh,--LEFT(RIGHT([0]!nilai,10),1)+1))&amp;IF(OR(LEN([0]!nilai)&lt;=9,--LEFT(TEXT(RIGHT([0]!nilai,12),REPT("0",12)),3)={0;1}),"","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"&amp;INDEX('134_Telkom Satelit_Bogor'!idxRatusan,--LEFT(TEXT(RIGHT('[2]Pos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milyar",INDEX('134_Telkom Satelit_Bogor'!idxSatuSampaiDuaPuluh,--LEFT(TEXT(RIGHT('[2]Pos Log Serang 260721'!XFD1,11),REPT("0",11)),2)+1)),INDEX('134_Telkom Satelit_Bogor'!idxSatuSampaiDuaPuluh,--LEFT(RIGHT('[2]Pos Log Serang 260721'!XFD1,11),1)+1)&amp;" puluh "&amp;INDEX('134_Telkom Satelit_Bogor'!idxSatuSampaiDuaPuluh,--LEFT(RIGHT('[2]Pos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">" "&amp;INDEX('135_SITC_pabeanan_Cina'!idxRatusan,--LEFT(TEXT(RIGHT('[2]Pos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milyar",INDEX('135_SITC_pabeanan_Cina'!idxSatuSampaiDuaPuluh,--LEFT(TEXT(RIGHT('[2]Pos Log Serang 260721'!XFD1,11),REPT("0",11)),2)+1)),INDEX('135_SITC_pabeanan_Cina'!idxSatuSampaiDuaPuluh,--LEFT(RIGHT('[2]Pos Log Serang 260721'!XFD1,11),1)+1)&amp;" puluh "&amp;INDEX('135_SITC_pabeanan_Cina'!idxSatuSampaiDuaPuluh,--LEFT(RIGHT('[2]Pos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">" "&amp;INDEX('137_Galaksi Mandiri_Makassar'!idxRatusan,--LEFT(TEXT(RIGHT('[2]Pos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milyar",INDEX('137_Galaksi Mandiri_Makassar'!idxSatuSampaiDuaPuluh,--LEFT(TEXT(RIGHT('[2]Pos Log Serang 260721'!XFD1,11),REPT("0",11)),2)+1)),INDEX('137_Galaksi Mandiri_Makassar'!idxSatuSampaiDuaPuluh,--LEFT(RIGHT('[2]Pos Log Serang 260721'!XFD1,11),1)+1)&amp;" puluh "&amp;INDEX('137_Galaksi Mandiri_Makassar'!idxSatuSampaiDuaPuluh,--LEFT(RIGHT('[2]Pos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">" "&amp;INDEX('138_Link pasifik_USA'!idxRatusan,--LEFT(TEXT(RIGHT('[2]Pos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milyar",INDEX('138_Link pasifik_USA'!idxSatuSampaiDuaPuluh,--LEFT(TEXT(RIGHT('[2]Pos Log Serang 260721'!XFD1,11),REPT("0",11)),2)+1)),INDEX('138_Link pasifik_USA'!idxSatuSampaiDuaPuluh,--LEFT(RIGHT('[2]Pos Log Serang 260721'!XFD1,11),1)+1)&amp;" puluh "&amp;INDEX('138_Link pasifik_USA'!idxSatuSampaiDuaPuluh,--LEFT(RIGHT('[2]Pos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">" "&amp;INDEX('140_Telkom Satelit_Depok'!idxRatusan,--LEFT(TEXT(RIGHT('[2]Pos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milyar",INDEX('140_Telkom Satelit_Depok'!idxSatuSampaiDuaPuluh,--LEFT(TEXT(RIGHT('[2]Pos Log Serang 260721'!XFD1,11),REPT("0",11)),2)+1)),INDEX('140_Telkom Satelit_Depok'!idxSatuSampaiDuaPuluh,--LEFT(RIGHT('[2]Pos Log Serang 260721'!XFD1,11),1)+1)&amp;" puluh "&amp;INDEX('140_Telkom Satelit_Depok'!idxSatuSampaiDuaPuluh,--LEFT(RIGHT('[2]Pos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">" "&amp;INDEX('141_Marugame_solo'!idxRatusan,--LEFT(TEXT(RIGHT('[2]Pos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milyar",INDEX('141_Marugame_solo'!idxSatuSampaiDuaPuluh,--LEFT(TEXT(RIGHT('[2]Pos Log Serang 260721'!XFD1,11),REPT("0",11)),2)+1)),INDEX('141_Marugame_solo'!idxSatuSampaiDuaPuluh,--LEFT(RIGHT('[2]Pos Log Serang 260721'!XFD1,11),1)+1)&amp;" puluh "&amp;INDEX('141_Marugame_solo'!idxSatuSampaiDuaPuluh,--LEFT(RIGHT('[2]Pos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">" "&amp;INDEX('142_Marugame_Bandung'!idxRatusan,--LEFT(TEXT(RIGHT('[2]Pos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milyar",INDEX('142_Marugame_Bandung'!idxSatuSampaiDuaPuluh,--LEFT(TEXT(RIGHT('[2]Pos Log Serang 260721'!XFD1,11),REPT("0",11)),2)+1)),INDEX('142_Marugame_Bandung'!idxSatuSampaiDuaPuluh,--LEFT(RIGHT('[2]Pos Log Serang 260721'!XFD1,11),1)+1)&amp;" puluh "&amp;INDEX('142_Marugame_Bandung'!idxSatuSampaiDuaPuluh,--LEFT(RIGHT('[2]Pos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">" "&amp;INDEX('143_Marugame_Jakarta'!idxRatusan,--LEFT(TEXT(RIGHT('[2]Pos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milyar",INDEX('143_Marugame_Jakarta'!idxSatuSampaiDuaPuluh,--LEFT(TEXT(RIGHT('[2]Pos Log Serang 260721'!XFD1,11),REPT("0",11)),2)+1)),INDEX('143_Marugame_Jakarta'!idxSatuSampaiDuaPuluh,--LEFT(RIGHT('[2]Pos Log Serang 260721'!XFD1,11),1)+1)&amp;" puluh "&amp;INDEX('143_Marugame_Jakarta'!idxSatuSampaiDuaPuluh,--LEFT(RIGHT('[2]Pos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">" "&amp;INDEX('144_Marugame_Jakarta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milyar",INDEX('144_Marugame_Jakarta '!idxSatuSampaiDuaPuluh,--LEFT(TEXT(RIGHT('[2]Pos Log Serang 260721'!XFD1,11),REPT("0",11)),2)+1)),INDEX('144_Marugame_Jakarta '!idxSatuSampaiDuaPuluh,--LEFT(RIGHT('[2]Pos Log Serang 260721'!XFD1,11),1)+1)&amp;" puluh "&amp;INDEX('144_Marugame_Jakarta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">" "&amp;INDEX('145_Marugame_Semarang'!idxRatusan,--LEFT(TEXT(RIGHT('[2]Pos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milyar",INDEX('145_Marugame_Semarang'!idxSatuSampaiDuaPuluh,--LEFT(TEXT(RIGHT('[2]Pos Log Serang 260721'!XFD1,11),REPT("0",11)),2)+1)),INDEX('145_Marugame_Semarang'!idxSatuSampaiDuaPuluh,--LEFT(RIGHT('[2]Pos Log Serang 260721'!XFD1,11),1)+1)&amp;" puluh "&amp;INDEX('145_Marugame_Semarang'!idxSatuSampaiDuaPuluh,--LEFT(RIGHT('[2]Pos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2">" "&amp;INDEX('147_Marugame Jogja'!idxRatusan,--LEFT(TEXT(RIGHT('[2]Pos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milyar",INDEX('147_Marugame Jogja'!idxSatuSampaiDuaPuluh,--LEFT(TEXT(RIGHT('[2]Pos Log Serang 260721'!XFD1,11),REPT("0",11)),2)+1)),INDEX('147_Marugame Jogja'!idxSatuSampaiDuaPuluh,--LEFT(RIGHT('[2]Pos Log Serang 260721'!XFD1,11),1)+1)&amp;" puluh "&amp;INDEX('147_Marugame Jogja'!idxSatuSampaiDuaPuluh,--LEFT(RIGHT('[2]Pos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3">" "&amp;INDEX('148_Marugame 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milyar",INDEX('148_Marugame Bandung'!idxSatuSampaiDuaPuluh,--LEFT(TEXT(RIGHT('[2]Pos Log Serang 260721'!XFD1,11),REPT("0",11)),2)+1)),INDEX('148_Marugame Bandung'!idxSatuSampaiDuaPuluh,--LEFT(RIGHT('[2]Pos Log Serang 260721'!XFD1,11),1)+1)&amp;" puluh "&amp;INDEX('148_Marugame Bandung'!idxSatuSampaiDuaPuluh,--LEFT(RIGHT('[2]Pos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4">" "&amp;INDEX('149_Marugame_Bogor'!idxRatusan,--LEFT(TEXT(RIGHT('[2]Pos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milyar",INDEX('149_Marugame_Bogor'!idxSatuSampaiDuaPuluh,--LEFT(TEXT(RIGHT('[2]Pos Log Serang 260721'!XFD1,11),REPT("0",11)),2)+1)),INDEX('149_Marugame_Bogor'!idxSatuSampaiDuaPuluh,--LEFT(RIGHT('[2]Pos Log Serang 260721'!XFD1,11),1)+1)&amp;" puluh "&amp;INDEX('149_Marugame_Bogor'!idxSatuSampaiDuaPuluh,--LEFT(RIGHT('[2]Pos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2">" "&amp;INDEX('158_W6_DEPOK'!idxRatusan,--LEFT(TEXT(RIGHT('[2]Pos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milyar",INDEX('158_W6_DEPOK'!idxSatuSampaiDuaPuluh,--LEFT(TEXT(RIGHT('[2]Pos Log Serang 260721'!XFD1,11),REPT("0",11)),2)+1)),INDEX('158_W6_DEPOK'!idxSatuSampaiDuaPuluh,--LEFT(RIGHT('[2]Pos Log Serang 260721'!XFD1,11),1)+1)&amp;" puluh "&amp;INDEX('158_W6_DEPOK'!idxSatuSampaiDuaPuluh,--LEFT(RIGHT('[2]Pos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4">" "&amp;INDEX('159_W6_TANGERANG'!idxRatusan,--LEFT(TEXT(RIGHT('[2]Pos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milyar",INDEX('159_W6_TANGERANG'!idxSatuSampaiDuaPuluh,--LEFT(TEXT(RIGHT('[2]Pos Log Serang 260721'!XFD1,11),REPT("0",11)),2)+1)),INDEX('159_W6_TANGERANG'!idxSatuSampaiDuaPuluh,--LEFT(RIGHT('[2]Pos Log Serang 260721'!XFD1,11),1)+1)&amp;" puluh "&amp;INDEX('159_W6_TANGERANG'!idxSatuSampaiDuaPuluh,--LEFT(RIGHT('[2]Pos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5">" "&amp;INDEX('160_W6_TANGERANG'!idxRatusan,--LEFT(TEXT(RIGHT('[2]Pos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milyar",INDEX('160_W6_TANGERANG'!idxSatuSampaiDuaPuluh,--LEFT(TEXT(RIGHT('[2]Pos Log Serang 260721'!XFD1,11),REPT("0",11)),2)+1)),INDEX('160_W6_TANGERANG'!idxSatuSampaiDuaPuluh,--LEFT(RIGHT('[2]Pos Log Serang 260721'!XFD1,11),1)+1)&amp;" puluh "&amp;INDEX('160_W6_TANGERANG'!idxSatuSampaiDuaPuluh,--LEFT(RIGHT('[2]Pos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6">" "&amp;INDEX('161_W6_TANGERANG'!idxRatusan,--LEFT(TEXT(RIGHT('[2]Pos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milyar",INDEX('161_W6_TANGERANG'!idxSatuSampaiDuaPuluh,--LEFT(TEXT(RIGHT('[2]Pos Log Serang 260721'!XFD1,11),REPT("0",11)),2)+1)),INDEX('161_W6_TANGERANG'!idxSatuSampaiDuaPuluh,--LEFT(RIGHT('[2]Pos Log Serang 260721'!XFD1,11),1)+1)&amp;" puluh "&amp;INDEX('161_W6_TANGERANG'!idxSatuSampaiDuaPuluh,--LEFT(RIGHT('[2]Pos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7">" "&amp;INDEX('162_W6_TANGERANG'!idxRatusan,--LEFT(TEXT(RIGHT('[2]Pos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milyar",INDEX('162_W6_TANGERANG'!idxSatuSampaiDuaPuluh,--LEFT(TEXT(RIGHT('[2]Pos Log Serang 260721'!XFD1,11),REPT("0",11)),2)+1)),INDEX('162_W6_TANGERANG'!idxSatuSampaiDuaPuluh,--LEFT(RIGHT('[2]Pos Log Serang 260721'!XFD1,11),1)+1)&amp;" puluh "&amp;INDEX('162_W6_TANGERANG'!idxSatuSampaiDuaPuluh,--LEFT(RIGHT('[2]Pos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8">" "&amp;INDEX('163_W6_TANGERANG'!idxRatusan,--LEFT(TEXT(RIGHT('[2]Pos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milyar",INDEX('163_W6_TANGERANG'!idxSatuSampaiDuaPuluh,--LEFT(TEXT(RIGHT('[2]Pos Log Serang 260721'!XFD1,11),REPT("0",11)),2)+1)),INDEX('163_W6_TANGERANG'!idxSatuSampaiDuaPuluh,--LEFT(RIGHT('[2]Pos Log Serang 260721'!XFD1,11),1)+1)&amp;" puluh "&amp;INDEX('163_W6_TANGERANG'!idxSatuSampaiDuaPuluh,--LEFT(RIGHT('[2]Pos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9">" "&amp;INDEX('164_W6_PULOGADUNG'!idxRatusan,--LEFT(TEXT(RIGHT('[2]Pos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milyar",INDEX('164_W6_PULOGADUNG'!idxSatuSampaiDuaPuluh,--LEFT(TEXT(RIGHT('[2]Pos Log Serang 260721'!XFD1,11),REPT("0",11)),2)+1)),INDEX('164_W6_PULOGADUNG'!idxSatuSampaiDuaPuluh,--LEFT(RIGHT('[2]Pos Log Serang 260721'!XFD1,11),1)+1)&amp;" puluh "&amp;INDEX('164_W6_PULOGADUNG'!idxSatuSampaiDuaPuluh,--LEFT(RIGHT('[2]Pos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0">" "&amp;INDEX('165_W6_PENJARINGAN'!idxRatusan,--LEFT(TEXT(RIGHT('[2]Pos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milyar",INDEX('165_W6_PENJARINGAN'!idxSatuSampaiDuaPuluh,--LEFT(TEXT(RIGHT('[2]Pos Log Serang 260721'!XFD1,11),REPT("0",11)),2)+1)),INDEX('165_W6_PENJARINGAN'!idxSatuSampaiDuaPuluh,--LEFT(RIGHT('[2]Pos Log Serang 260721'!XFD1,11),1)+1)&amp;" puluh "&amp;INDEX('165_W6_PENJARINGAN'!idxSatuSampaiDuaPuluh,--LEFT(RIGHT('[2]Pos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1">" "&amp;INDEX('166_W6_Pakuwon Surabaya'!idxRatusan,--LEFT(TEXT(RIGHT('[2]Pos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milyar",INDEX('166_W6_Pakuwon Surabaya'!idxSatuSampaiDuaPuluh,--LEFT(TEXT(RIGHT('[2]Pos Log Serang 260721'!XFD1,11),REPT("0",11)),2)+1)),INDEX('166_W6_Pakuwon Surabaya'!idxSatuSampaiDuaPuluh,--LEFT(RIGHT('[2]Pos Log Serang 260721'!XFD1,11),1)+1)&amp;" puluh "&amp;INDEX('166_W6_Pakuwon Surabaya'!idxSatuSampaiDuaPuluh,--LEFT(RIGHT('[2]Pos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2">" "&amp;INDEX('167_W6_Tangerang'!idxRatusan,--LEFT(TEXT(RIGHT('[2]Pos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milyar",INDEX('167_W6_Tangerang'!idxSatuSampaiDuaPuluh,--LEFT(TEXT(RIGHT('[2]Pos Log Serang 260721'!XFD1,11),REPT("0",11)),2)+1)),INDEX('167_W6_Tangerang'!idxSatuSampaiDuaPuluh,--LEFT(RIGHT('[2]Pos Log Serang 260721'!XFD1,11),1)+1)&amp;" puluh "&amp;INDEX('167_W6_Tangerang'!idxSatuSampaiDuaPuluh,--LEFT(RIGHT('[2]Pos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3">" "&amp;INDEX('168_W6_Tangerang'!idxRatusan,--LEFT(TEXT(RIGHT('[2]Pos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milyar",INDEX('168_W6_Tangerang'!idxSatuSampaiDuaPuluh,--LEFT(TEXT(RIGHT('[2]Pos Log Serang 260721'!XFD1,11),REPT("0",11)),2)+1)),INDEX('168_W6_Tangerang'!idxSatuSampaiDuaPuluh,--LEFT(RIGHT('[2]Pos Log Serang 260721'!XFD1,11),1)+1)&amp;" puluh "&amp;INDEX('168_W6_Tangerang'!idxSatuSampaiDuaPuluh,--LEFT(RIGHT('[2]Pos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4">" "&amp;INDEX('169_W6_ Cakung'!idxRatusan,--LEFT(TEXT(RIGHT('[2]Pos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milyar",INDEX('169_W6_ Cakung'!idxSatuSampaiDuaPuluh,--LEFT(TEXT(RIGHT('[2]Pos Log Serang 260721'!XFD1,11),REPT("0",11)),2)+1)),INDEX('169_W6_ Cakung'!idxSatuSampaiDuaPuluh,--LEFT(RIGHT('[2]Pos Log Serang 260721'!XFD1,11),1)+1)&amp;" puluh "&amp;INDEX('169_W6_ Cakung'!idxSatuSampaiDuaPuluh,--LEFT(RIGHT('[2]Pos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5">" "&amp;INDEX('170_W6_Citeureup'!idxRatusan,--LEFT(TEXT(RIGHT('[2]Pos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milyar",INDEX('170_W6_Citeureup'!idxSatuSampaiDuaPuluh,--LEFT(TEXT(RIGHT('[2]Pos Log Serang 260721'!XFD1,11),REPT("0",11)),2)+1)),INDEX('170_W6_Citeureup'!idxSatuSampaiDuaPuluh,--LEFT(RIGHT('[2]Pos Log Serang 260721'!XFD1,11),1)+1)&amp;" puluh "&amp;INDEX('170_W6_Citeureup'!idxSatuSampaiDuaPuluh,--LEFT(RIGHT('[2]Pos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6">" "&amp;INDEX('171_W6_Tangerang'!idxRatusan,--LEFT(TEXT(RIGHT('[2]Pos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milyar",INDEX('171_W6_Tangerang'!idxSatuSampaiDuaPuluh,--LEFT(TEXT(RIGHT('[2]Pos Log Serang 260721'!XFD1,11),REPT("0",11)),2)+1)),INDEX('171_W6_Tangerang'!idxSatuSampaiDuaPuluh,--LEFT(RIGHT('[2]Pos Log Serang 260721'!XFD1,11),1)+1)&amp;" puluh "&amp;INDEX('171_W6_Tangerang'!idxSatuSampaiDuaPuluh,--LEFT(RIGHT('[2]Pos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8">" "&amp;INDEX('172_W6_Ancol,Marunda, Koja'!idxRatusan,--LEFT(TEXT(RIGHT('[2]Pos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milyar",INDEX('172_W6_Ancol,Marunda, Koja'!idxSatuSampaiDuaPuluh,--LEFT(TEXT(RIGHT('[2]Pos Log Serang 260721'!XFD1,11),REPT("0",11)),2)+1)),INDEX('172_W6_Ancol,Marunda, Koja'!idxSatuSampaiDuaPuluh,--LEFT(RIGHT('[2]Pos Log Serang 260721'!XFD1,11),1)+1)&amp;" puluh "&amp;INDEX('172_W6_Ancol,Marunda, Koja'!idxSatuSampaiDuaPuluh,--LEFT(RIGHT('[2]Pos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7">" "&amp;INDEX('173_W6_Tangerang'!idxRatusan,--LEFT(TEXT(RIGHT('[2]Pos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milyar",INDEX('173_W6_Tangerang'!idxSatuSampaiDuaPuluh,--LEFT(TEXT(RIGHT('[2]Pos Log Serang 260721'!XFD1,11),REPT("0",11)),2)+1)),INDEX('173_W6_Tangerang'!idxSatuSampaiDuaPuluh,--LEFT(RIGHT('[2]Pos Log Serang 260721'!XFD1,11),1)+1)&amp;" puluh "&amp;INDEX('173_W6_Tangerang'!idxSatuSampaiDuaPuluh,--LEFT(RIGHT('[2]Pos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9">" "&amp;INDEX('174_W6_Tangerang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milyar",INDEX('174_W6_Tangerang '!idxSatuSampaiDuaPuluh,--LEFT(TEXT(RIGHT('[2]Pos Log Serang 260721'!XFD1,11),REPT("0",11)),2)+1)),INDEX('174_W6_Tangerang '!idxSatuSampaiDuaPuluh,--LEFT(RIGHT('[2]Pos Log Serang 260721'!XFD1,11),1)+1)&amp;" puluh "&amp;INDEX('174_W6_Tangerang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0">" "&amp;INDEX('175_W6_Tangerang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milyar",INDEX('175_W6_Tangerang '!idxSatuSampaiDuaPuluh,--LEFT(TEXT(RIGHT('[2]Pos Log Serang 260721'!XFD1,11),REPT("0",11)),2)+1)),INDEX('175_W6_Tangerang '!idxSatuSampaiDuaPuluh,--LEFT(RIGHT('[2]Pos Log Serang 260721'!XFD1,11),1)+1)&amp;" puluh "&amp;INDEX('175_W6_Tangerang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1">" "&amp;INDEX('176_W6_Sukabumi'!idxRatusan,--LEFT(TEXT(RIGHT('[2]Pos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milyar",INDEX('176_W6_Sukabumi'!idxSatuSampaiDuaPuluh,--LEFT(TEXT(RIGHT('[2]Pos Log Serang 260721'!XFD1,11),REPT("0",11)),2)+1)),INDEX('176_W6_Sukabumi'!idxSatuSampaiDuaPuluh,--LEFT(RIGHT('[2]Pos Log Serang 260721'!XFD1,11),1)+1)&amp;" puluh "&amp;INDEX('176_W6_Sukabumi'!idxSatuSampaiDuaPuluh,--LEFT(RIGHT('[2]Pos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2">" "&amp;INDEX('177_W6_Tangerang'!idxRatusan,--LEFT(TEXT(RIGHT('[2]Pos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milyar",INDEX('177_W6_Tangerang'!idxSatuSampaiDuaPuluh,--LEFT(TEXT(RIGHT('[2]Pos Log Serang 260721'!XFD1,11),REPT("0",11)),2)+1)),INDEX('177_W6_Tangerang'!idxSatuSampaiDuaPuluh,--LEFT(RIGHT('[2]Pos Log Serang 260721'!XFD1,11),1)+1)&amp;" puluh "&amp;INDEX('177_W6_Tangerang'!idxSatuSampaiDuaPuluh,--LEFT(RIGHT('[2]Pos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3">" "&amp;INDEX('178_W6_Meruya'!idxRatusan,--LEFT(TEXT(RIGHT('[2]Pos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milyar",INDEX('178_W6_Meruya'!idxSatuSampaiDuaPuluh,--LEFT(TEXT(RIGHT('[2]Pos Log Serang 260721'!XFD1,11),REPT("0",11)),2)+1)),INDEX('178_W6_Meruya'!idxSatuSampaiDuaPuluh,--LEFT(RIGHT('[2]Pos Log Serang 260721'!XFD1,11),1)+1)&amp;" puluh "&amp;INDEX('178_W6_Meruya'!idxSatuSampaiDuaPuluh,--LEFT(RIGHT('[2]Pos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4">" "&amp;INDEX('179_W6_Kosambi'!idxRatusan,--LEFT(TEXT(RIGHT('[2]Pos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milyar",INDEX('179_W6_Kosambi'!idxSatuSampaiDuaPuluh,--LEFT(TEXT(RIGHT('[2]Pos Log Serang 260721'!XFD1,11),REPT("0",11)),2)+1)),INDEX('179_W6_Kosambi'!idxSatuSampaiDuaPuluh,--LEFT(RIGHT('[2]Pos Log Serang 260721'!XFD1,11),1)+1)&amp;" puluh "&amp;INDEX('179_W6_Kosambi'!idxSatuSampaiDuaPuluh,--LEFT(RIGHT('[2]Pos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5">" "&amp;INDEX('180_W6_Tangerang'!idxRatusan,--LEFT(TEXT(RIGHT('[2]Pos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milyar",INDEX('180_W6_Tangerang'!idxSatuSampaiDuaPuluh,--LEFT(TEXT(RIGHT('[2]Pos Log Serang 260721'!XFD1,11),REPT("0",11)),2)+1)),INDEX('180_W6_Tangerang'!idxSatuSampaiDuaPuluh,--LEFT(RIGHT('[2]Pos Log Serang 260721'!XFD1,11),1)+1)&amp;" puluh "&amp;INDEX('180_W6_Tangerang'!idxSatuSampaiDuaPuluh,--LEFT(RIGHT('[2]Pos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9">" "&amp;INDEX('184_Winson_Probolinggo'!idxRatusan,--LEFT(TEXT(RIGHT('[2]Pos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milyar",INDEX('184_Winson_Probolinggo'!idxSatuSampaiDuaPuluh,--LEFT(TEXT(RIGHT('[2]Pos Log Serang 260721'!XFD1,11),REPT("0",11)),2)+1)),INDEX('184_Winson_Probolinggo'!idxSatuSampaiDuaPuluh,--LEFT(RIGHT('[2]Pos Log Serang 260721'!XFD1,11),1)+1)&amp;" puluh "&amp;INDEX('184_Winson_Probolinggo'!idxSatuSampaiDuaPuluh,--LEFT(RIGHT('[2]Pos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0">" "&amp;INDEX('185_Delta_Jawa tengah'!idxRatusan,--LEFT(TEXT(RIGHT('[2]Pos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milyar",INDEX('185_Delta_Jawa tengah'!idxSatuSampaiDuaPuluh,--LEFT(TEXT(RIGHT('[2]Pos Log Serang 260721'!XFD1,11),REPT("0",11)),2)+1)),INDEX('185_Delta_Jawa tengah'!idxSatuSampaiDuaPuluh,--LEFT(RIGHT('[2]Pos Log Serang 260721'!XFD1,11),1)+1)&amp;" puluh "&amp;INDEX('185_Delta_Jawa tengah'!idxSatuSampaiDuaPuluh,--LEFT(RIGHT('[2]Pos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3">" "&amp;INDEX('188_Truelogs_Jambi'!idxRatusan,--LEFT(TEXT(RIGHT('[2]Pos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milyar",INDEX('188_Truelogs_Jambi'!idxSatuSampaiDuaPuluh,--LEFT(TEXT(RIGHT('[2]Pos Log Serang 260721'!XFD1,11),REPT("0",11)),2)+1)),INDEX('188_Truelogs_Jambi'!idxSatuSampaiDuaPuluh,--LEFT(RIGHT('[2]Pos Log Serang 260721'!XFD1,11),1)+1)&amp;" puluh "&amp;INDEX('188_Truelogs_Jambi'!idxSatuSampaiDuaPuluh,--LEFT(RIGHT('[2]Pos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7">" "&amp;INDEX('192_Putra Log_Lombok'!idxRatusan,--LEFT(TEXT(RIGHT('[2]Pos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milyar",INDEX('192_Putra Log_Lombok'!idxSatuSampaiDuaPuluh,--LEFT(TEXT(RIGHT('[2]Pos Log Serang 260721'!XFD1,11),REPT("0",11)),2)+1)),INDEX('192_Putra Log_Lombok'!idxSatuSampaiDuaPuluh,--LEFT(RIGHT('[2]Pos Log Serang 260721'!XFD1,11),1)+1)&amp;" puluh "&amp;INDEX('192_Putra Log_Lombok'!idxSatuSampaiDuaPuluh,--LEFT(RIGHT('[2]Pos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8">" "&amp;INDEX('193_Pratama Trans_Riau'!idxRatusan,--LEFT(TEXT(RIGHT('[2]Pos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milyar",INDEX('193_Pratama Trans_Riau'!idxSatuSampaiDuaPuluh,--LEFT(TEXT(RIGHT('[2]Pos Log Serang 260721'!XFD1,11),REPT("0",11)),2)+1)),INDEX('193_Pratama Trans_Riau'!idxSatuSampaiDuaPuluh,--LEFT(RIGHT('[2]Pos Log Serang 260721'!XFD1,11),1)+1)&amp;" puluh "&amp;INDEX('193_Pratama Trans_Riau'!idxSatuSampaiDuaPuluh,--LEFT(RIGHT('[2]Pos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2">" "&amp;INDEX('197_Multitrans_Palembang'!idxRatusan,--LEFT(TEXT(RIGHT('[3]Pos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milyar",INDEX('197_Multitrans_Palembang'!idxSatuSampaiDuaPuluh,--LEFT(TEXT(RIGHT('[3]Pos Log Serang 260721'!XFD1,11),REPT("0",11)),2)+1)),INDEX('197_Multitrans_Palembang'!idxSatuSampaiDuaPuluh,--LEFT(RIGHT('[3]Pos Log Serang 260721'!XFD1,11),1)+1)&amp;" puluh "&amp;INDEX('197_Multitrans_Palembang'!idxSatuSampaiDuaPuluh,--LEFT(RIGHT('[3]Pos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3">" "&amp;INDEX('198_Marugame Jogja'!idxRatusan,--LEFT(TEXT(RIGHT('[2]Pos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milyar",INDEX('198_Marugame Jogja'!idxSatuSampaiDuaPuluh,--LEFT(TEXT(RIGHT('[2]Pos Log Serang 260721'!XFD1,11),REPT("0",11)),2)+1)),INDEX('198_Marugame Jogja'!idxSatuSampaiDuaPuluh,--LEFT(RIGHT('[2]Pos Log Serang 260721'!XFD1,11),1)+1)&amp;" puluh "&amp;INDEX('198_Marugame Jogja'!idxSatuSampaiDuaPuluh,--LEFT(RIGHT('[2]Pos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4">" "&amp;INDEX('199_Marugame_Smrng&amp;Cirebon'!idxRatusan,--LEFT(TEXT(RIGHT('[2]Pos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milyar",INDEX('199_Marugame_Smrng&amp;Cirebon'!idxSatuSampaiDuaPuluh,--LEFT(TEXT(RIGHT('[2]Pos Log Serang 260721'!XFD1,11),REPT("0",11)),2)+1)),INDEX('199_Marugame_Smrng&amp;Cirebon'!idxSatuSampaiDuaPuluh,--LEFT(RIGHT('[2]Pos Log Serang 260721'!XFD1,11),1)+1)&amp;" puluh "&amp;INDEX('199_Marugame_Smrng&amp;Cirebon'!idxSatuSampaiDuaPuluh,--LEFT(RIGHT('[2]Pos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5">" "&amp;INDEX('200_Marugame_solo'!idxRatusan,--LEFT(TEXT(RIGHT('[2]Pos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milyar",INDEX('200_Marugame_solo'!idxSatuSampaiDuaPuluh,--LEFT(TEXT(RIGHT('[2]Pos Log Serang 260721'!XFD1,11),REPT("0",11)),2)+1)),INDEX('200_Marugame_solo'!idxSatuSampaiDuaPuluh,--LEFT(RIGHT('[2]Pos Log Serang 260721'!XFD1,11),1)+1)&amp;" puluh "&amp;INDEX('200_Marugame_solo'!idxSatuSampaiDuaPuluh,--LEFT(RIGHT('[2]Pos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6">" "&amp;INDEX('201_Marugame_Bandung'!idxRatusan,--LEFT(TEXT(RIGHT('[2]Pos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milyar",INDEX('201_Marugame_Bandung'!idxSatuSampaiDuaPuluh,--LEFT(TEXT(RIGHT('[2]Pos Log Serang 260721'!XFD1,11),REPT("0",11)),2)+1)),INDEX('201_Marugame_Bandung'!idxSatuSampaiDuaPuluh,--LEFT(RIGHT('[2]Pos Log Serang 260721'!XFD1,11),1)+1)&amp;" puluh "&amp;INDEX('201_Marugame_Bandung'!idxSatuSampaiDuaPuluh,--LEFT(RIGHT('[2]Pos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4">" "&amp;INDEX('209_Truelogs_Jambi Pel'!idxRatusan,--LEFT(TEXT(RIGHT('[2]Pos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milyar",INDEX('209_Truelogs_Jambi Pel'!idxSatuSampaiDuaPuluh,--LEFT(TEXT(RIGHT('[2]Pos Log Serang 260721'!XFD1,11),REPT("0",11)),2)+1)),INDEX('209_Truelogs_Jambi Pel'!idxSatuSampaiDuaPuluh,--LEFT(RIGHT('[2]Pos Log Serang 260721'!XFD1,11),1)+1)&amp;" puluh "&amp;INDEX('209_Truelogs_Jambi Pel'!idxSatuSampaiDuaPuluh,--LEFT(RIGHT('[2]Pos Log Serang 260721'!XFD1,10),1)+1))&amp;IF(OR(LEN('[2]Pos Log Serang 260721'!XFD1)&lt;=9,--LEFT(TEXT(RIGHT('[2]Pos Log Serang 260721'!XFD1,12),REPT("0",12)),3)={0;1}),""," milyar")</definedName>
    <definedName name="milyar3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milyar")</definedName>
    <definedName name="milyar4" localSheetId="0">" "&amp;INDEX('134_Telkom Satelit_Bogor'!idxRatusan,--LEFT(TEXT(RIGHT('[2]Pos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",INDEX('134_Telkom Satelit_Bogor'!idxSatuSampaiDuaPuluh,--LEFT(TEXT(RIGHT('[2]Pos Log Serang 260721'!XFD1,11),REPT("0",11)),2)+1)),INDEX('134_Telkom Satelit_Bogor'!idxSatuSampaiDuaPuluh,--LEFT(RIGHT('[2]Pos Log Serang 260721'!XFD1,11),1)+1)&amp;" puluh "&amp;INDEX('134_Telkom Satelit_Bogor'!idxSatuSampaiDuaPuluh,--LEFT(RIGHT('[2]Pos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">" "&amp;INDEX('135_SITC_pabeanan_Cina'!idxRatusan,--LEFT(TEXT(RIGHT('[2]Pos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",INDEX('135_SITC_pabeanan_Cina'!idxSatuSampaiDuaPuluh,--LEFT(TEXT(RIGHT('[2]Pos Log Serang 260721'!XFD1,11),REPT("0",11)),2)+1)),INDEX('135_SITC_pabeanan_Cina'!idxSatuSampaiDuaPuluh,--LEFT(RIGHT('[2]Pos Log Serang 260721'!XFD1,11),1)+1)&amp;" puluh "&amp;INDEX('135_SITC_pabeanan_Cina'!idxSatuSampaiDuaPuluh,--LEFT(RIGHT('[2]Pos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">" "&amp;INDEX('137_Galaksi Mandiri_Makassar'!idxRatusan,--LEFT(TEXT(RIGHT('[2]Pos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",INDEX('137_Galaksi Mandiri_Makassar'!idxSatuSampaiDuaPuluh,--LEFT(TEXT(RIGHT('[2]Pos Log Serang 260721'!XFD1,11),REPT("0",11)),2)+1)),INDEX('137_Galaksi Mandiri_Makassar'!idxSatuSampaiDuaPuluh,--LEFT(RIGHT('[2]Pos Log Serang 260721'!XFD1,11),1)+1)&amp;" puluh "&amp;INDEX('137_Galaksi Mandiri_Makassar'!idxSatuSampaiDuaPuluh,--LEFT(RIGHT('[2]Pos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">" "&amp;INDEX('138_Link pasifik_USA'!idxRatusan,--LEFT(TEXT(RIGHT('[2]Pos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",INDEX('138_Link pasifik_USA'!idxSatuSampaiDuaPuluh,--LEFT(TEXT(RIGHT('[2]Pos Log Serang 260721'!XFD1,11),REPT("0",11)),2)+1)),INDEX('138_Link pasifik_USA'!idxSatuSampaiDuaPuluh,--LEFT(RIGHT('[2]Pos Log Serang 260721'!XFD1,11),1)+1)&amp;" puluh "&amp;INDEX('138_Link pasifik_USA'!idxSatuSampaiDuaPuluh,--LEFT(RIGHT('[2]Pos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">" "&amp;INDEX('140_Telkom Satelit_Depok'!idxRatusan,--LEFT(TEXT(RIGHT('[2]Pos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",INDEX('140_Telkom Satelit_Depok'!idxSatuSampaiDuaPuluh,--LEFT(TEXT(RIGHT('[2]Pos Log Serang 260721'!XFD1,11),REPT("0",11)),2)+1)),INDEX('140_Telkom Satelit_Depok'!idxSatuSampaiDuaPuluh,--LEFT(RIGHT('[2]Pos Log Serang 260721'!XFD1,11),1)+1)&amp;" puluh "&amp;INDEX('140_Telkom Satelit_Depok'!idxSatuSampaiDuaPuluh,--LEFT(RIGHT('[2]Pos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">" "&amp;INDEX('141_Marugame_solo'!idxRatusan,--LEFT(TEXT(RIGHT('[2]Pos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",INDEX('141_Marugame_solo'!idxSatuSampaiDuaPuluh,--LEFT(TEXT(RIGHT('[2]Pos Log Serang 260721'!XFD1,11),REPT("0",11)),2)+1)),INDEX('141_Marugame_solo'!idxSatuSampaiDuaPuluh,--LEFT(RIGHT('[2]Pos Log Serang 260721'!XFD1,11),1)+1)&amp;" puluh "&amp;INDEX('141_Marugame_solo'!idxSatuSampaiDuaPuluh,--LEFT(RIGHT('[2]Pos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">" "&amp;INDEX('142_Marugame_Bandung'!idxRatusan,--LEFT(TEXT(RIGHT('[2]Pos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",INDEX('142_Marugame_Bandung'!idxSatuSampaiDuaPuluh,--LEFT(TEXT(RIGHT('[2]Pos Log Serang 260721'!XFD1,11),REPT("0",11)),2)+1)),INDEX('142_Marugame_Bandung'!idxSatuSampaiDuaPuluh,--LEFT(RIGHT('[2]Pos Log Serang 260721'!XFD1,11),1)+1)&amp;" puluh "&amp;INDEX('142_Marugame_Bandung'!idxSatuSampaiDuaPuluh,--LEFT(RIGHT('[2]Pos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">" "&amp;INDEX('143_Marugame_Jakarta'!idxRatusan,--LEFT(TEXT(RIGHT('[2]Pos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",INDEX('143_Marugame_Jakarta'!idxSatuSampaiDuaPuluh,--LEFT(TEXT(RIGHT('[2]Pos Log Serang 260721'!XFD1,11),REPT("0",11)),2)+1)),INDEX('143_Marugame_Jakarta'!idxSatuSampaiDuaPuluh,--LEFT(RIGHT('[2]Pos Log Serang 260721'!XFD1,11),1)+1)&amp;" puluh "&amp;INDEX('143_Marugame_Jakarta'!idxSatuSampaiDuaPuluh,--LEFT(RIGHT('[2]Pos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">" "&amp;INDEX('144_Marugame_Jakarta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",INDEX('144_Marugame_Jakarta '!idxSatuSampaiDuaPuluh,--LEFT(TEXT(RIGHT('[2]Pos Log Serang 260721'!XFD1,11),REPT("0",11)),2)+1)),INDEX('144_Marugame_Jakarta '!idxSatuSampaiDuaPuluh,--LEFT(RIGHT('[2]Pos Log Serang 260721'!XFD1,11),1)+1)&amp;" puluh "&amp;INDEX('144_Marugame_Jakarta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">" "&amp;INDEX('145_Marugame_Semarang'!idxRatusan,--LEFT(TEXT(RIGHT('[2]Pos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",INDEX('145_Marugame_Semarang'!idxSatuSampaiDuaPuluh,--LEFT(TEXT(RIGHT('[2]Pos Log Serang 260721'!XFD1,11),REPT("0",11)),2)+1)),INDEX('145_Marugame_Semarang'!idxSatuSampaiDuaPuluh,--LEFT(RIGHT('[2]Pos Log Serang 260721'!XFD1,11),1)+1)&amp;" puluh "&amp;INDEX('145_Marugame_Semarang'!idxSatuSampaiDuaPuluh,--LEFT(RIGHT('[2]Pos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2">" "&amp;INDEX('147_Marugame Jogja'!idxRatusan,--LEFT(TEXT(RIGHT('[2]Pos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",INDEX('147_Marugame Jogja'!idxSatuSampaiDuaPuluh,--LEFT(TEXT(RIGHT('[2]Pos Log Serang 260721'!XFD1,11),REPT("0",11)),2)+1)),INDEX('147_Marugame Jogja'!idxSatuSampaiDuaPuluh,--LEFT(RIGHT('[2]Pos Log Serang 260721'!XFD1,11),1)+1)&amp;" puluh "&amp;INDEX('147_Marugame Jogja'!idxSatuSampaiDuaPuluh,--LEFT(RIGHT('[2]Pos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3">" "&amp;INDEX('148_Marugame 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",INDEX('148_Marugame Bandung'!idxSatuSampaiDuaPuluh,--LEFT(TEXT(RIGHT('[2]Pos Log Serang 260721'!XFD1,11),REPT("0",11)),2)+1)),INDEX('148_Marugame Bandung'!idxSatuSampaiDuaPuluh,--LEFT(RIGHT('[2]Pos Log Serang 260721'!XFD1,11),1)+1)&amp;" puluh "&amp;INDEX('148_Marugame Bandung'!idxSatuSampaiDuaPuluh,--LEFT(RIGHT('[2]Pos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4">" "&amp;INDEX('149_Marugame_Bogor'!idxRatusan,--LEFT(TEXT(RIGHT('[2]Pos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",INDEX('149_Marugame_Bogor'!idxSatuSampaiDuaPuluh,--LEFT(TEXT(RIGHT('[2]Pos Log Serang 260721'!XFD1,11),REPT("0",11)),2)+1)),INDEX('149_Marugame_Bogor'!idxSatuSampaiDuaPuluh,--LEFT(RIGHT('[2]Pos Log Serang 260721'!XFD1,11),1)+1)&amp;" puluh "&amp;INDEX('149_Marugame_Bogor'!idxSatuSampaiDuaPuluh,--LEFT(RIGHT('[2]Pos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2">" "&amp;INDEX('158_W6_DEPOK'!idxRatusan,--LEFT(TEXT(RIGHT('[2]Pos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",INDEX('158_W6_DEPOK'!idxSatuSampaiDuaPuluh,--LEFT(TEXT(RIGHT('[2]Pos Log Serang 260721'!XFD1,11),REPT("0",11)),2)+1)),INDEX('158_W6_DEPOK'!idxSatuSampaiDuaPuluh,--LEFT(RIGHT('[2]Pos Log Serang 260721'!XFD1,11),1)+1)&amp;" puluh "&amp;INDEX('158_W6_DEPOK'!idxSatuSampaiDuaPuluh,--LEFT(RIGHT('[2]Pos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4">" "&amp;INDEX('159_W6_TANGERANG'!idxRatusan,--LEFT(TEXT(RIGHT('[2]Pos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",INDEX('159_W6_TANGERANG'!idxSatuSampaiDuaPuluh,--LEFT(TEXT(RIGHT('[2]Pos Log Serang 260721'!XFD1,11),REPT("0",11)),2)+1)),INDEX('159_W6_TANGERANG'!idxSatuSampaiDuaPuluh,--LEFT(RIGHT('[2]Pos Log Serang 260721'!XFD1,11),1)+1)&amp;" puluh "&amp;INDEX('159_W6_TANGERANG'!idxSatuSampaiDuaPuluh,--LEFT(RIGHT('[2]Pos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5">" "&amp;INDEX('160_W6_TANGERANG'!idxRatusan,--LEFT(TEXT(RIGHT('[2]Pos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",INDEX('160_W6_TANGERANG'!idxSatuSampaiDuaPuluh,--LEFT(TEXT(RIGHT('[2]Pos Log Serang 260721'!XFD1,11),REPT("0",11)),2)+1)),INDEX('160_W6_TANGERANG'!idxSatuSampaiDuaPuluh,--LEFT(RIGHT('[2]Pos Log Serang 260721'!XFD1,11),1)+1)&amp;" puluh "&amp;INDEX('160_W6_TANGERANG'!idxSatuSampaiDuaPuluh,--LEFT(RIGHT('[2]Pos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6">" "&amp;INDEX('161_W6_TANGERANG'!idxRatusan,--LEFT(TEXT(RIGHT('[2]Pos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",INDEX('161_W6_TANGERANG'!idxSatuSampaiDuaPuluh,--LEFT(TEXT(RIGHT('[2]Pos Log Serang 260721'!XFD1,11),REPT("0",11)),2)+1)),INDEX('161_W6_TANGERANG'!idxSatuSampaiDuaPuluh,--LEFT(RIGHT('[2]Pos Log Serang 260721'!XFD1,11),1)+1)&amp;" puluh "&amp;INDEX('161_W6_TANGERANG'!idxSatuSampaiDuaPuluh,--LEFT(RIGHT('[2]Pos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7">" "&amp;INDEX('162_W6_TANGERANG'!idxRatusan,--LEFT(TEXT(RIGHT('[2]Pos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",INDEX('162_W6_TANGERANG'!idxSatuSampaiDuaPuluh,--LEFT(TEXT(RIGHT('[2]Pos Log Serang 260721'!XFD1,11),REPT("0",11)),2)+1)),INDEX('162_W6_TANGERANG'!idxSatuSampaiDuaPuluh,--LEFT(RIGHT('[2]Pos Log Serang 260721'!XFD1,11),1)+1)&amp;" puluh "&amp;INDEX('162_W6_TANGERANG'!idxSatuSampaiDuaPuluh,--LEFT(RIGHT('[2]Pos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8">" "&amp;INDEX('163_W6_TANGERANG'!idxRatusan,--LEFT(TEXT(RIGHT('[2]Pos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",INDEX('163_W6_TANGERANG'!idxSatuSampaiDuaPuluh,--LEFT(TEXT(RIGHT('[2]Pos Log Serang 260721'!XFD1,11),REPT("0",11)),2)+1)),INDEX('163_W6_TANGERANG'!idxSatuSampaiDuaPuluh,--LEFT(RIGHT('[2]Pos Log Serang 260721'!XFD1,11),1)+1)&amp;" puluh "&amp;INDEX('163_W6_TANGERANG'!idxSatuSampaiDuaPuluh,--LEFT(RIGHT('[2]Pos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9">" "&amp;INDEX('164_W6_PULOGADUNG'!idxRatusan,--LEFT(TEXT(RIGHT('[2]Pos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",INDEX('164_W6_PULOGADUNG'!idxSatuSampaiDuaPuluh,--LEFT(TEXT(RIGHT('[2]Pos Log Serang 260721'!XFD1,11),REPT("0",11)),2)+1)),INDEX('164_W6_PULOGADUNG'!idxSatuSampaiDuaPuluh,--LEFT(RIGHT('[2]Pos Log Serang 260721'!XFD1,11),1)+1)&amp;" puluh "&amp;INDEX('164_W6_PULOGADUNG'!idxSatuSampaiDuaPuluh,--LEFT(RIGHT('[2]Pos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0">" "&amp;INDEX('165_W6_PENJARINGAN'!idxRatusan,--LEFT(TEXT(RIGHT('[2]Pos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",INDEX('165_W6_PENJARINGAN'!idxSatuSampaiDuaPuluh,--LEFT(TEXT(RIGHT('[2]Pos Log Serang 260721'!XFD1,11),REPT("0",11)),2)+1)),INDEX('165_W6_PENJARINGAN'!idxSatuSampaiDuaPuluh,--LEFT(RIGHT('[2]Pos Log Serang 260721'!XFD1,11),1)+1)&amp;" puluh "&amp;INDEX('165_W6_PENJARINGAN'!idxSatuSampaiDuaPuluh,--LEFT(RIGHT('[2]Pos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1">" "&amp;INDEX('166_W6_Pakuwon Surabaya'!idxRatusan,--LEFT(TEXT(RIGHT('[2]Pos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",INDEX('166_W6_Pakuwon Surabaya'!idxSatuSampaiDuaPuluh,--LEFT(TEXT(RIGHT('[2]Pos Log Serang 260721'!XFD1,11),REPT("0",11)),2)+1)),INDEX('166_W6_Pakuwon Surabaya'!idxSatuSampaiDuaPuluh,--LEFT(RIGHT('[2]Pos Log Serang 260721'!XFD1,11),1)+1)&amp;" puluh "&amp;INDEX('166_W6_Pakuwon Surabaya'!idxSatuSampaiDuaPuluh,--LEFT(RIGHT('[2]Pos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2">" "&amp;INDEX('167_W6_Tangerang'!idxRatusan,--LEFT(TEXT(RIGHT('[2]Pos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",INDEX('167_W6_Tangerang'!idxSatuSampaiDuaPuluh,--LEFT(TEXT(RIGHT('[2]Pos Log Serang 260721'!XFD1,11),REPT("0",11)),2)+1)),INDEX('167_W6_Tangerang'!idxSatuSampaiDuaPuluh,--LEFT(RIGHT('[2]Pos Log Serang 260721'!XFD1,11),1)+1)&amp;" puluh "&amp;INDEX('167_W6_Tangerang'!idxSatuSampaiDuaPuluh,--LEFT(RIGHT('[2]Pos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3">" "&amp;INDEX('168_W6_Tangerang'!idxRatusan,--LEFT(TEXT(RIGHT('[2]Pos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",INDEX('168_W6_Tangerang'!idxSatuSampaiDuaPuluh,--LEFT(TEXT(RIGHT('[2]Pos Log Serang 260721'!XFD1,11),REPT("0",11)),2)+1)),INDEX('168_W6_Tangerang'!idxSatuSampaiDuaPuluh,--LEFT(RIGHT('[2]Pos Log Serang 260721'!XFD1,11),1)+1)&amp;" puluh "&amp;INDEX('168_W6_Tangerang'!idxSatuSampaiDuaPuluh,--LEFT(RIGHT('[2]Pos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4">" "&amp;INDEX('169_W6_ Cakung'!idxRatusan,--LEFT(TEXT(RIGHT('[2]Pos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",INDEX('169_W6_ Cakung'!idxSatuSampaiDuaPuluh,--LEFT(TEXT(RIGHT('[2]Pos Log Serang 260721'!XFD1,11),REPT("0",11)),2)+1)),INDEX('169_W6_ Cakung'!idxSatuSampaiDuaPuluh,--LEFT(RIGHT('[2]Pos Log Serang 260721'!XFD1,11),1)+1)&amp;" puluh "&amp;INDEX('169_W6_ Cakung'!idxSatuSampaiDuaPuluh,--LEFT(RIGHT('[2]Pos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5">" "&amp;INDEX('170_W6_Citeureup'!idxRatusan,--LEFT(TEXT(RIGHT('[2]Pos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",INDEX('170_W6_Citeureup'!idxSatuSampaiDuaPuluh,--LEFT(TEXT(RIGHT('[2]Pos Log Serang 260721'!XFD1,11),REPT("0",11)),2)+1)),INDEX('170_W6_Citeureup'!idxSatuSampaiDuaPuluh,--LEFT(RIGHT('[2]Pos Log Serang 260721'!XFD1,11),1)+1)&amp;" puluh "&amp;INDEX('170_W6_Citeureup'!idxSatuSampaiDuaPuluh,--LEFT(RIGHT('[2]Pos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6">" "&amp;INDEX('171_W6_Tangerang'!idxRatusan,--LEFT(TEXT(RIGHT('[2]Pos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",INDEX('171_W6_Tangerang'!idxSatuSampaiDuaPuluh,--LEFT(TEXT(RIGHT('[2]Pos Log Serang 260721'!XFD1,11),REPT("0",11)),2)+1)),INDEX('171_W6_Tangerang'!idxSatuSampaiDuaPuluh,--LEFT(RIGHT('[2]Pos Log Serang 260721'!XFD1,11),1)+1)&amp;" puluh "&amp;INDEX('171_W6_Tangerang'!idxSatuSampaiDuaPuluh,--LEFT(RIGHT('[2]Pos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8">" "&amp;INDEX('172_W6_Ancol,Marunda, Koja'!idxRatusan,--LEFT(TEXT(RIGHT('[2]Pos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",INDEX('172_W6_Ancol,Marunda, Koja'!idxSatuSampaiDuaPuluh,--LEFT(TEXT(RIGHT('[2]Pos Log Serang 260721'!XFD1,11),REPT("0",11)),2)+1)),INDEX('172_W6_Ancol,Marunda, Koja'!idxSatuSampaiDuaPuluh,--LEFT(RIGHT('[2]Pos Log Serang 260721'!XFD1,11),1)+1)&amp;" puluh "&amp;INDEX('172_W6_Ancol,Marunda, Koja'!idxSatuSampaiDuaPuluh,--LEFT(RIGHT('[2]Pos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7">" "&amp;INDEX('173_W6_Tangerang'!idxRatusan,--LEFT(TEXT(RIGHT('[2]Pos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",INDEX('173_W6_Tangerang'!idxSatuSampaiDuaPuluh,--LEFT(TEXT(RIGHT('[2]Pos Log Serang 260721'!XFD1,11),REPT("0",11)),2)+1)),INDEX('173_W6_Tangerang'!idxSatuSampaiDuaPuluh,--LEFT(RIGHT('[2]Pos Log Serang 260721'!XFD1,11),1)+1)&amp;" puluh "&amp;INDEX('173_W6_Tangerang'!idxSatuSampaiDuaPuluh,--LEFT(RIGHT('[2]Pos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9">" "&amp;INDEX('174_W6_Tangerang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",INDEX('174_W6_Tangerang '!idxSatuSampaiDuaPuluh,--LEFT(TEXT(RIGHT('[2]Pos Log Serang 260721'!XFD1,11),REPT("0",11)),2)+1)),INDEX('174_W6_Tangerang '!idxSatuSampaiDuaPuluh,--LEFT(RIGHT('[2]Pos Log Serang 260721'!XFD1,11),1)+1)&amp;" puluh "&amp;INDEX('174_W6_Tangerang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0">" "&amp;INDEX('175_W6_Tangerang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",INDEX('175_W6_Tangerang '!idxSatuSampaiDuaPuluh,--LEFT(TEXT(RIGHT('[2]Pos Log Serang 260721'!XFD1,11),REPT("0",11)),2)+1)),INDEX('175_W6_Tangerang '!idxSatuSampaiDuaPuluh,--LEFT(RIGHT('[2]Pos Log Serang 260721'!XFD1,11),1)+1)&amp;" puluh "&amp;INDEX('175_W6_Tangerang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1">" "&amp;INDEX('176_W6_Sukabumi'!idxRatusan,--LEFT(TEXT(RIGHT('[2]Pos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",INDEX('176_W6_Sukabumi'!idxSatuSampaiDuaPuluh,--LEFT(TEXT(RIGHT('[2]Pos Log Serang 260721'!XFD1,11),REPT("0",11)),2)+1)),INDEX('176_W6_Sukabumi'!idxSatuSampaiDuaPuluh,--LEFT(RIGHT('[2]Pos Log Serang 260721'!XFD1,11),1)+1)&amp;" puluh "&amp;INDEX('176_W6_Sukabumi'!idxSatuSampaiDuaPuluh,--LEFT(RIGHT('[2]Pos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2">" "&amp;INDEX('177_W6_Tangerang'!idxRatusan,--LEFT(TEXT(RIGHT('[2]Pos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",INDEX('177_W6_Tangerang'!idxSatuSampaiDuaPuluh,--LEFT(TEXT(RIGHT('[2]Pos Log Serang 260721'!XFD1,11),REPT("0",11)),2)+1)),INDEX('177_W6_Tangerang'!idxSatuSampaiDuaPuluh,--LEFT(RIGHT('[2]Pos Log Serang 260721'!XFD1,11),1)+1)&amp;" puluh "&amp;INDEX('177_W6_Tangerang'!idxSatuSampaiDuaPuluh,--LEFT(RIGHT('[2]Pos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3">" "&amp;INDEX('178_W6_Meruya'!idxRatusan,--LEFT(TEXT(RIGHT('[2]Pos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",INDEX('178_W6_Meruya'!idxSatuSampaiDuaPuluh,--LEFT(TEXT(RIGHT('[2]Pos Log Serang 260721'!XFD1,11),REPT("0",11)),2)+1)),INDEX('178_W6_Meruya'!idxSatuSampaiDuaPuluh,--LEFT(RIGHT('[2]Pos Log Serang 260721'!XFD1,11),1)+1)&amp;" puluh "&amp;INDEX('178_W6_Meruya'!idxSatuSampaiDuaPuluh,--LEFT(RIGHT('[2]Pos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4">" "&amp;INDEX('179_W6_Kosambi'!idxRatusan,--LEFT(TEXT(RIGHT('[2]Pos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",INDEX('179_W6_Kosambi'!idxSatuSampaiDuaPuluh,--LEFT(TEXT(RIGHT('[2]Pos Log Serang 260721'!XFD1,11),REPT("0",11)),2)+1)),INDEX('179_W6_Kosambi'!idxSatuSampaiDuaPuluh,--LEFT(RIGHT('[2]Pos Log Serang 260721'!XFD1,11),1)+1)&amp;" puluh "&amp;INDEX('179_W6_Kosambi'!idxSatuSampaiDuaPuluh,--LEFT(RIGHT('[2]Pos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5">" "&amp;INDEX('180_W6_Tangerang'!idxRatusan,--LEFT(TEXT(RIGHT('[2]Pos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",INDEX('180_W6_Tangerang'!idxSatuSampaiDuaPuluh,--LEFT(TEXT(RIGHT('[2]Pos Log Serang 260721'!XFD1,11),REPT("0",11)),2)+1)),INDEX('180_W6_Tangerang'!idxSatuSampaiDuaPuluh,--LEFT(RIGHT('[2]Pos Log Serang 260721'!XFD1,11),1)+1)&amp;" puluh "&amp;INDEX('180_W6_Tangerang'!idxSatuSampaiDuaPuluh,--LEFT(RIGHT('[2]Pos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9">" "&amp;INDEX('184_Winson_Probolinggo'!idxRatusan,--LEFT(TEXT(RIGHT('[2]Pos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",INDEX('184_Winson_Probolinggo'!idxSatuSampaiDuaPuluh,--LEFT(TEXT(RIGHT('[2]Pos Log Serang 260721'!XFD1,11),REPT("0",11)),2)+1)),INDEX('184_Winson_Probolinggo'!idxSatuSampaiDuaPuluh,--LEFT(RIGHT('[2]Pos Log Serang 260721'!XFD1,11),1)+1)&amp;" puluh "&amp;INDEX('184_Winson_Probolinggo'!idxSatuSampaiDuaPuluh,--LEFT(RIGHT('[2]Pos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0">" "&amp;INDEX('185_Delta_Jawa tengah'!idxRatusan,--LEFT(TEXT(RIGHT('[2]Pos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",INDEX('185_Delta_Jawa tengah'!idxSatuSampaiDuaPuluh,--LEFT(TEXT(RIGHT('[2]Pos Log Serang 260721'!XFD1,11),REPT("0",11)),2)+1)),INDEX('185_Delta_Jawa tengah'!idxSatuSampaiDuaPuluh,--LEFT(RIGHT('[2]Pos Log Serang 260721'!XFD1,11),1)+1)&amp;" puluh "&amp;INDEX('185_Delta_Jawa tengah'!idxSatuSampaiDuaPuluh,--LEFT(RIGHT('[2]Pos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3">" "&amp;INDEX('188_Truelogs_Jambi'!idxRatusan,--LEFT(TEXT(RIGHT('[2]Pos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",INDEX('188_Truelogs_Jambi'!idxSatuSampaiDuaPuluh,--LEFT(TEXT(RIGHT('[2]Pos Log Serang 260721'!XFD1,11),REPT("0",11)),2)+1)),INDEX('188_Truelogs_Jambi'!idxSatuSampaiDuaPuluh,--LEFT(RIGHT('[2]Pos Log Serang 260721'!XFD1,11),1)+1)&amp;" puluh "&amp;INDEX('188_Truelogs_Jambi'!idxSatuSampaiDuaPuluh,--LEFT(RIGHT('[2]Pos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7">" "&amp;INDEX('192_Putra Log_Lombok'!idxRatusan,--LEFT(TEXT(RIGHT('[2]Pos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",INDEX('192_Putra Log_Lombok'!idxSatuSampaiDuaPuluh,--LEFT(TEXT(RIGHT('[2]Pos Log Serang 260721'!XFD1,11),REPT("0",11)),2)+1)),INDEX('192_Putra Log_Lombok'!idxSatuSampaiDuaPuluh,--LEFT(RIGHT('[2]Pos Log Serang 260721'!XFD1,11),1)+1)&amp;" puluh "&amp;INDEX('192_Putra Log_Lombok'!idxSatuSampaiDuaPuluh,--LEFT(RIGHT('[2]Pos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8">" "&amp;INDEX('193_Pratama Trans_Riau'!idxRatusan,--LEFT(TEXT(RIGHT('[2]Pos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",INDEX('193_Pratama Trans_Riau'!idxSatuSampaiDuaPuluh,--LEFT(TEXT(RIGHT('[2]Pos Log Serang 260721'!XFD1,11),REPT("0",11)),2)+1)),INDEX('193_Pratama Trans_Riau'!idxSatuSampaiDuaPuluh,--LEFT(RIGHT('[2]Pos Log Serang 260721'!XFD1,11),1)+1)&amp;" puluh "&amp;INDEX('193_Pratama Trans_Riau'!idxSatuSampaiDuaPuluh,--LEFT(RIGHT('[2]Pos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2">" "&amp;INDEX('197_Multitrans_Palembang'!idxRatusan,--LEFT(TEXT(RIGHT('[3]Pos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",INDEX('197_Multitrans_Palembang'!idxSatuSampaiDuaPuluh,--LEFT(TEXT(RIGHT('[3]Pos Log Serang 260721'!XFD1,11),REPT("0",11)),2)+1)),INDEX('197_Multitrans_Palembang'!idxSatuSampaiDuaPuluh,--LEFT(RIGHT('[3]Pos Log Serang 260721'!XFD1,11),1)+1)&amp;" puluh "&amp;INDEX('197_Multitrans_Palembang'!idxSatuSampaiDuaPuluh,--LEFT(RIGHT('[3]Pos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3">" "&amp;INDEX('198_Marugame Jogja'!idxRatusan,--LEFT(TEXT(RIGHT('[2]Pos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",INDEX('198_Marugame Jogja'!idxSatuSampaiDuaPuluh,--LEFT(TEXT(RIGHT('[2]Pos Log Serang 260721'!XFD1,11),REPT("0",11)),2)+1)),INDEX('198_Marugame Jogja'!idxSatuSampaiDuaPuluh,--LEFT(RIGHT('[2]Pos Log Serang 260721'!XFD1,11),1)+1)&amp;" puluh "&amp;INDEX('198_Marugame Jogja'!idxSatuSampaiDuaPuluh,--LEFT(RIGHT('[2]Pos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4">" "&amp;INDEX('199_Marugame_Smrng&amp;Cirebon'!idxRatusan,--LEFT(TEXT(RIGHT('[2]Pos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",INDEX('199_Marugame_Smrng&amp;Cirebon'!idxSatuSampaiDuaPuluh,--LEFT(TEXT(RIGHT('[2]Pos Log Serang 260721'!XFD1,11),REPT("0",11)),2)+1)),INDEX('199_Marugame_Smrng&amp;Cirebon'!idxSatuSampaiDuaPuluh,--LEFT(RIGHT('[2]Pos Log Serang 260721'!XFD1,11),1)+1)&amp;" puluh "&amp;INDEX('199_Marugame_Smrng&amp;Cirebon'!idxSatuSampaiDuaPuluh,--LEFT(RIGHT('[2]Pos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5">" "&amp;INDEX('200_Marugame_solo'!idxRatusan,--LEFT(TEXT(RIGHT('[2]Pos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",INDEX('200_Marugame_solo'!idxSatuSampaiDuaPuluh,--LEFT(TEXT(RIGHT('[2]Pos Log Serang 260721'!XFD1,11),REPT("0",11)),2)+1)),INDEX('200_Marugame_solo'!idxSatuSampaiDuaPuluh,--LEFT(RIGHT('[2]Pos Log Serang 260721'!XFD1,11),1)+1)&amp;" puluh "&amp;INDEX('200_Marugame_solo'!idxSatuSampaiDuaPuluh,--LEFT(RIGHT('[2]Pos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6">" "&amp;INDEX('201_Marugame_Bandung'!idxRatusan,--LEFT(TEXT(RIGHT('[2]Pos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",INDEX('201_Marugame_Bandung'!idxSatuSampaiDuaPuluh,--LEFT(TEXT(RIGHT('[2]Pos Log Serang 260721'!XFD1,11),REPT("0",11)),2)+1)),INDEX('201_Marugame_Bandung'!idxSatuSampaiDuaPuluh,--LEFT(RIGHT('[2]Pos Log Serang 260721'!XFD1,11),1)+1)&amp;" puluh "&amp;INDEX('201_Marugame_Bandung'!idxSatuSampaiDuaPuluh,--LEFT(RIGHT('[2]Pos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4">" "&amp;INDEX('209_Truelogs_Jambi Pel'!idxRatusan,--LEFT(TEXT(RIGHT('[2]Pos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",INDEX('209_Truelogs_Jambi Pel'!idxSatuSampaiDuaPuluh,--LEFT(TEXT(RIGHT('[2]Pos Log Serang 260721'!XFD1,11),REPT("0",11)),2)+1)),INDEX('209_Truelogs_Jambi Pel'!idxSatuSampaiDuaPuluh,--LEFT(RIGHT('[2]Pos Log Serang 260721'!XFD1,11),1)+1)&amp;" puluh "&amp;INDEX('209_Truelogs_Jambi Pel'!idxSatuSampaiDuaPuluh,--LEFT(RIGHT('[2]Pos Log Serang 260721'!XFD1,10),1)+1))&amp;IF(OR(LEN('[2]Pos Log Serang 260721'!XFD1)&lt;=9,--LEFT(TEXT(RIGHT('[2]Pos Log Serang 260721'!XFD1,12),REPT("0",12)),3)={0;1}),""," milyar / ")</definedName>
    <definedName name="milyar4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 / ")</definedName>
    <definedName name="nilai" localSheetId="62">'[3]Pos Log Serang 260721'!$G$22</definedName>
    <definedName name="nilai">'[2]Pos Log Serang 260721'!$G$22</definedName>
    <definedName name="_xlnm.Print_Area" localSheetId="4">'138_Link pasifik_USA'!$A$2:$J$44</definedName>
    <definedName name="_xlnm.Print_Area" localSheetId="22">'158_W6_DEPOK'!$A$1:$I$43</definedName>
    <definedName name="_xlnm.Print_Area" localSheetId="24">'159_W6_TANGERANG'!$A$1:$I$43</definedName>
    <definedName name="_xlnm.Print_Area" localSheetId="25">'160_W6_TANGERANG'!$A$1:$I$43</definedName>
    <definedName name="_xlnm.Print_Area" localSheetId="26">'161_W6_TANGERANG'!$A$1:$I$43</definedName>
    <definedName name="_xlnm.Print_Area" localSheetId="27">'162_W6_TANGERANG'!$A$1:$I$43</definedName>
    <definedName name="_xlnm.Print_Area" localSheetId="28">'163_W6_TANGERANG'!$A$1:$I$43</definedName>
    <definedName name="_xlnm.Print_Area" localSheetId="29">'164_W6_PULOGADUNG'!$A$1:$I$43</definedName>
    <definedName name="_xlnm.Print_Area" localSheetId="30">'165_W6_PENJARINGAN'!$A$1:$I$43</definedName>
    <definedName name="_xlnm.Print_Area" localSheetId="31">'166_W6_Pakuwon Surabaya'!$A$1:$I$43</definedName>
    <definedName name="_xlnm.Print_Area" localSheetId="32">'167_W6_Tangerang'!$A$1:$I$43</definedName>
    <definedName name="_xlnm.Print_Area" localSheetId="33">'168_W6_Tangerang'!$A$1:$I$43</definedName>
    <definedName name="_xlnm.Print_Area" localSheetId="34">'169_W6_ Cakung'!$A$1:$I$43</definedName>
    <definedName name="_xlnm.Print_Area" localSheetId="35">'170_W6_Citeureup'!$A$1:$I$43</definedName>
    <definedName name="_xlnm.Print_Area" localSheetId="36">'171_W6_Tangerang'!$A$1:$I$43</definedName>
    <definedName name="_xlnm.Print_Area" localSheetId="38">'172_W6_Ancol,Marunda, Koja'!$A$1:$I$43</definedName>
    <definedName name="_xlnm.Print_Area" localSheetId="37">'173_W6_Tangerang'!$A$1:$I$43</definedName>
    <definedName name="_xlnm.Print_Area" localSheetId="39">'174_W6_Tangerang '!$A$1:$I$43</definedName>
    <definedName name="_xlnm.Print_Area" localSheetId="40">'175_W6_Tangerang '!$A$1:$I$43</definedName>
    <definedName name="_xlnm.Print_Area" localSheetId="41">'176_W6_Sukabumi'!$A$1:$I$43</definedName>
    <definedName name="_xlnm.Print_Area" localSheetId="42">'177_W6_Tangerang'!$A$1:$I$43</definedName>
    <definedName name="_xlnm.Print_Area" localSheetId="43">'178_W6_Meruya'!$A$1:$I$43</definedName>
    <definedName name="_xlnm.Print_Area" localSheetId="44">'179_W6_Kosambi'!$A$1:$I$43</definedName>
    <definedName name="_xlnm.Print_Area" localSheetId="45">'180_W6_Tangerang'!$A$1:$I$43</definedName>
    <definedName name="_xlnm.Print_Titles" localSheetId="2">'136_Sicepat_Batam_ 21-31 Jan 21'!$2:$17</definedName>
    <definedName name="_xlnm.Print_Titles" localSheetId="15">'150_Sicepat_TERNATE_Jan 22'!$2:$17</definedName>
    <definedName name="_xlnm.Print_Titles" localSheetId="16">'151_Sicepat_Timika_Januari 2022'!$2:$17</definedName>
    <definedName name="_xlnm.Print_Titles" localSheetId="17">'152_Sicepat_Tj Pinang_Jan 22'!$2:$17</definedName>
    <definedName name="_xlnm.Print_Titles" localSheetId="18">'153_Sicepat_Jayapura Jan 22'!$2:$17</definedName>
    <definedName name="_xlnm.Print_Titles" localSheetId="19">'154_Sicepat_Palu_Des_2021'!$2:$17</definedName>
    <definedName name="_xlnm.Print_Titles" localSheetId="20">'155_Sicepat_Manokwari_Jan 22'!$2:$17</definedName>
    <definedName name="_xlnm.Print_Titles" localSheetId="21">'156_Sicepat_Ambon_Jan 22'!$2:$17</definedName>
    <definedName name="_xlnm.Print_Titles" localSheetId="23">'157_Sicepat_Gorontalo Jan 22'!$2:$17</definedName>
    <definedName name="_xlnm.Print_Titles" localSheetId="22">'158_W6_DEPOK'!$2:$17</definedName>
    <definedName name="_xlnm.Print_Titles" localSheetId="24">'159_W6_TANGERANG'!$2:$17</definedName>
    <definedName name="_xlnm.Print_Titles" localSheetId="25">'160_W6_TANGERANG'!$2:$17</definedName>
    <definedName name="_xlnm.Print_Titles" localSheetId="26">'161_W6_TANGERANG'!$2:$17</definedName>
    <definedName name="_xlnm.Print_Titles" localSheetId="27">'162_W6_TANGERANG'!$2:$17</definedName>
    <definedName name="_xlnm.Print_Titles" localSheetId="28">'163_W6_TANGERANG'!$2:$17</definedName>
    <definedName name="_xlnm.Print_Titles" localSheetId="29">'164_W6_PULOGADUNG'!$2:$17</definedName>
    <definedName name="_xlnm.Print_Titles" localSheetId="30">'165_W6_PENJARINGAN'!$2:$17</definedName>
    <definedName name="_xlnm.Print_Titles" localSheetId="31">'166_W6_Pakuwon Surabaya'!$2:$17</definedName>
    <definedName name="_xlnm.Print_Titles" localSheetId="32">'167_W6_Tangerang'!$2:$17</definedName>
    <definedName name="_xlnm.Print_Titles" localSheetId="33">'168_W6_Tangerang'!$2:$17</definedName>
    <definedName name="_xlnm.Print_Titles" localSheetId="34">'169_W6_ Cakung'!$2:$17</definedName>
    <definedName name="_xlnm.Print_Titles" localSheetId="35">'170_W6_Citeureup'!$2:$17</definedName>
    <definedName name="_xlnm.Print_Titles" localSheetId="36">'171_W6_Tangerang'!$2:$17</definedName>
    <definedName name="_xlnm.Print_Titles" localSheetId="38">'172_W6_Ancol,Marunda, Koja'!$2:$17</definedName>
    <definedName name="_xlnm.Print_Titles" localSheetId="37">'173_W6_Tangerang'!$2:$17</definedName>
    <definedName name="_xlnm.Print_Titles" localSheetId="39">'174_W6_Tangerang '!$2:$17</definedName>
    <definedName name="_xlnm.Print_Titles" localSheetId="40">'175_W6_Tangerang '!$2:$17</definedName>
    <definedName name="_xlnm.Print_Titles" localSheetId="41">'176_W6_Sukabumi'!$2:$17</definedName>
    <definedName name="_xlnm.Print_Titles" localSheetId="42">'177_W6_Tangerang'!$2:$17</definedName>
    <definedName name="_xlnm.Print_Titles" localSheetId="43">'178_W6_Meruya'!$2:$17</definedName>
    <definedName name="_xlnm.Print_Titles" localSheetId="44">'179_W6_Kosambi'!$2:$17</definedName>
    <definedName name="_xlnm.Print_Titles" localSheetId="45">'180_W6_Tangerang'!$2:$17</definedName>
    <definedName name="_xlnm.Print_Titles" localSheetId="46">'181_Sicepat_Merauke_Jan 22'!$2:$17</definedName>
    <definedName name="_xlnm.Print_Titles" localSheetId="47">'182_Sicepat_Tarakan_Jan 22'!$2:$17</definedName>
    <definedName name="_xlnm.Print_Titles" localSheetId="48">'183_Sicepat_TJ. Pandan_Jan 22'!$2:$17</definedName>
    <definedName name="_xlnm.Print_Titles" localSheetId="52">'187_Sicepat_Batam_Feb 22'!$2:$17</definedName>
    <definedName name="_xlnm.Print_Titles" localSheetId="54">'189_Sicepat_Manokwari Feb 22'!$2:$17</definedName>
    <definedName name="_xlnm.Print_Titles" localSheetId="55">'190_Sicepat_Tj Pandan_Feb 22'!$2:$16</definedName>
    <definedName name="_xlnm.Print_Titles" localSheetId="56">'191_Sicepat_TJ Pinang_Feb 22'!$2:$17</definedName>
    <definedName name="_xlnm.Print_Titles" localSheetId="57">'192_Putra Log_Lombok'!$2:$17</definedName>
    <definedName name="_xlnm.Print_Titles" localSheetId="59">'194_Sicepat_Ternate Feb 22'!$2:$17</definedName>
    <definedName name="_xlnm.Print_Titles" localSheetId="60">'195_Sicepat_TIMIKA Feb 22'!$2:$17</definedName>
    <definedName name="_xlnm.Print_Titles" localSheetId="61">'196_Sicepat_MAMUJU Feb 22'!$2:$17</definedName>
    <definedName name="_xlnm.Print_Titles" localSheetId="67">'202_Sicepat_Saumalaki'!$2:$17</definedName>
    <definedName name="_xlnm.Print_Titles" localSheetId="68">'203_Sicepat_Saumalaki'!$2:$17</definedName>
    <definedName name="_xlnm.Print_Titles" localSheetId="69">'204_Sicepat_Ambon_Feb 22'!$2:$17</definedName>
    <definedName name="_xlnm.Print_Titles" localSheetId="70">'205_Sicepat_Gorontalo Feb 22'!$2:$17</definedName>
    <definedName name="_xlnm.Print_Titles" localSheetId="71">'206_Sicepat_Merauke Des 2021'!$2:$17</definedName>
    <definedName name="_xlnm.Print_Titles" localSheetId="72">'207_Sicepat_Jayapura_Feb 22'!$2:$17</definedName>
    <definedName name="_xlnm.Print_Titles" localSheetId="73">'208_Sicepat_Tual_Des'!$2:$17</definedName>
    <definedName name="ratus" localSheetId="0">" "&amp;INDEX('134_Telkom Satelit_Bogor'!idxRatusan,--LEFT(TEXT(RIGHT(nilai,3),"000"),1)+1)&amp;" "&amp;IF(--RIGHT(nilai,2)&lt;=20,INDEX('134_Telkom Satelit_Bogor'!idxSatuSampaiDuaPuluh,--LEFT(RIGHT(nilai,2),2)+1),INDEX('134_Telkom Satelit_Bogor'!idxSatuSampaiDuaPuluh,--LEFT(RIGHT(nilai,2),1)+1)&amp;" puluh "&amp;INDEX('134_Telkom Satelit_Bogor'!idxSatuSampaiDuaPuluh,--RIGHT(nilai,1)+1))</definedName>
    <definedName name="ratus" localSheetId="1">" "&amp;INDEX('135_SITC_pabeanan_Cina'!idxRatusan,--LEFT(TEXT(RIGHT(nilai,3),"000"),1)+1)&amp;" "&amp;IF(--RIGHT(nilai,2)&lt;=20,INDEX('135_SITC_pabeanan_Cina'!idxSatuSampaiDuaPuluh,--LEFT(RIGHT(nilai,2),2)+1),INDEX('135_SITC_pabeanan_Cina'!idxSatuSampaiDuaPuluh,--LEFT(RIGHT(nilai,2),1)+1)&amp;" puluh "&amp;INDEX('135_SITC_pabeanan_Cina'!idxSatuSampaiDuaPuluh,--RIGHT(nilai,1)+1))</definedName>
    <definedName name="ratus" localSheetId="3">" "&amp;INDEX('137_Galaksi Mandiri_Makassar'!idxRatusan,--LEFT(TEXT(RIGHT(nilai,3),"000"),1)+1)&amp;" "&amp;IF(--RIGHT(nilai,2)&lt;=20,INDEX('137_Galaksi Mandiri_Makassar'!idxSatuSampaiDuaPuluh,--LEFT(RIGHT(nilai,2),2)+1),INDEX('137_Galaksi Mandiri_Makassar'!idxSatuSampaiDuaPuluh,--LEFT(RIGHT(nilai,2),1)+1)&amp;" puluh "&amp;INDEX('137_Galaksi Mandiri_Makassar'!idxSatuSampaiDuaPuluh,--RIGHT(nilai,1)+1))</definedName>
    <definedName name="ratus" localSheetId="4">" "&amp;INDEX('138_Link pasifik_USA'!idxRatusan,--LEFT(TEXT(RIGHT(nilai,3),"000"),1)+1)&amp;" "&amp;IF(--RIGHT(nilai,2)&lt;=20,INDEX('138_Link pasifik_USA'!idxSatuSampaiDuaPuluh,--LEFT(RIGHT(nilai,2),2)+1),INDEX('138_Link pasifik_USA'!idxSatuSampaiDuaPuluh,--LEFT(RIGHT(nilai,2),1)+1)&amp;" puluh "&amp;INDEX('138_Link pasifik_USA'!idxSatuSampaiDuaPuluh,--RIGHT(nilai,1)+1))</definedName>
    <definedName name="ratus" localSheetId="6">" "&amp;INDEX('140_Telkom Satelit_Depok'!idxRatusan,--LEFT(TEXT(RIGHT([0]!nilai,3),"000"),1)+1)&amp;" "&amp;IF(--RIGHT([0]!nilai,2)&lt;=20,INDEX('140_Telkom Satelit_Depok'!idxSatuSampaiDuaPuluh,--LEFT(RIGHT([0]!nilai,2),2)+1),INDEX('140_Telkom Satelit_Depok'!idxSatuSampaiDuaPuluh,--LEFT(RIGHT([0]!nilai,2),1)+1)&amp;" puluh "&amp;INDEX('140_Telkom Satelit_Depok'!idxSatuSampaiDuaPuluh,--RIGHT([0]!nilai,1)+1))</definedName>
    <definedName name="ratus" localSheetId="7">" "&amp;INDEX('141_Marugame_solo'!idxRatusan,--LEFT(TEXT(RIGHT(nilai,3),"000"),1)+1)&amp;" "&amp;IF(--RIGHT(nilai,2)&lt;=20,INDEX('141_Marugame_solo'!idxSatuSampaiDuaPuluh,--LEFT(RIGHT(nilai,2),2)+1),INDEX('141_Marugame_solo'!idxSatuSampaiDuaPuluh,--LEFT(RIGHT(nilai,2),1)+1)&amp;" puluh "&amp;INDEX('141_Marugame_solo'!idxSatuSampaiDuaPuluh,--RIGHT(nilai,1)+1))</definedName>
    <definedName name="ratus" localSheetId="8">" "&amp;INDEX('142_Marugame_Bandung'!idxRatusan,--LEFT(TEXT(RIGHT([0]!nilai,3),"000"),1)+1)&amp;" "&amp;IF(--RIGHT([0]!nilai,2)&lt;=20,INDEX('142_Marugame_Bandung'!idxSatuSampaiDuaPuluh,--LEFT(RIGHT([0]!nilai,2),2)+1),INDEX('142_Marugame_Bandung'!idxSatuSampaiDuaPuluh,--LEFT(RIGHT([0]!nilai,2),1)+1)&amp;" puluh "&amp;INDEX('142_Marugame_Bandung'!idxSatuSampaiDuaPuluh,--RIGHT([0]!nilai,1)+1))</definedName>
    <definedName name="ratus" localSheetId="9">" "&amp;INDEX('143_Marugame_Jakarta'!idxRatusan,--LEFT(TEXT(RIGHT([0]!nilai,3),"000"),1)+1)&amp;" "&amp;IF(--RIGHT([0]!nilai,2)&lt;=20,INDEX('143_Marugame_Jakarta'!idxSatuSampaiDuaPuluh,--LEFT(RIGHT([0]!nilai,2),2)+1),INDEX('143_Marugame_Jakarta'!idxSatuSampaiDuaPuluh,--LEFT(RIGHT([0]!nilai,2),1)+1)&amp;" puluh "&amp;INDEX('143_Marugame_Jakarta'!idxSatuSampaiDuaPuluh,--RIGHT([0]!nilai,1)+1))</definedName>
    <definedName name="ratus" localSheetId="10">" "&amp;INDEX('144_Marugame_Jakarta '!idxRatusan,--LEFT(TEXT(RIGHT([0]!nilai,3),"000"),1)+1)&amp;" "&amp;IF(--RIGHT([0]!nilai,2)&lt;=20,INDEX('144_Marugame_Jakarta '!idxSatuSampaiDuaPuluh,--LEFT(RIGHT([0]!nilai,2),2)+1),INDEX('144_Marugame_Jakarta '!idxSatuSampaiDuaPuluh,--LEFT(RIGHT([0]!nilai,2),1)+1)&amp;" puluh "&amp;INDEX('144_Marugame_Jakarta '!idxSatuSampaiDuaPuluh,--RIGHT([0]!nilai,1)+1))</definedName>
    <definedName name="ratus" localSheetId="11">" "&amp;INDEX('145_Marugame_Semarang'!idxRatusan,--LEFT(TEXT(RIGHT([0]!nilai,3),"000"),1)+1)&amp;" "&amp;IF(--RIGHT([0]!nilai,2)&lt;=20,INDEX('145_Marugame_Semarang'!idxSatuSampaiDuaPuluh,--LEFT(RIGHT([0]!nilai,2),2)+1),INDEX('145_Marugame_Semarang'!idxSatuSampaiDuaPuluh,--LEFT(RIGHT([0]!nilai,2),1)+1)&amp;" puluh "&amp;INDEX('145_Marugame_Semarang'!idxSatuSampaiDuaPuluh,--RIGHT([0]!nilai,1)+1))</definedName>
    <definedName name="ratus" localSheetId="12">" "&amp;INDEX('147_Marugame Jogja'!idxRatusan,--LEFT(TEXT(RIGHT([0]!nilai,3),"000"),1)+1)&amp;" "&amp;IF(--RIGHT([0]!nilai,2)&lt;=20,INDEX('147_Marugame Jogja'!idxSatuSampaiDuaPuluh,--LEFT(RIGHT([0]!nilai,2),2)+1),INDEX('147_Marugame Jogja'!idxSatuSampaiDuaPuluh,--LEFT(RIGHT([0]!nilai,2),1)+1)&amp;" puluh "&amp;INDEX('147_Marugame Jogja'!idxSatuSampaiDuaPuluh,--RIGHT([0]!nilai,1)+1))</definedName>
    <definedName name="ratus" localSheetId="13">" "&amp;INDEX('148_Marugame Bandung'!idxRatusan,--LEFT(TEXT(RIGHT([0]!nilai,3),"000"),1)+1)&amp;" "&amp;IF(--RIGHT([0]!nilai,2)&lt;=20,INDEX('148_Marugame Bandung'!idxSatuSampaiDuaPuluh,--LEFT(RIGHT([0]!nilai,2),2)+1),INDEX('148_Marugame Bandung'!idxSatuSampaiDuaPuluh,--LEFT(RIGHT([0]!nilai,2),1)+1)&amp;" puluh "&amp;INDEX('148_Marugame Bandung'!idxSatuSampaiDuaPuluh,--RIGHT([0]!nilai,1)+1))</definedName>
    <definedName name="ratus" localSheetId="14">" "&amp;INDEX('149_Marugame_Bogor'!idxRatusan,--LEFT(TEXT(RIGHT([0]!nilai,3),"000"),1)+1)&amp;" "&amp;IF(--RIGHT([0]!nilai,2)&lt;=20,INDEX('149_Marugame_Bogor'!idxSatuSampaiDuaPuluh,--LEFT(RIGHT([0]!nilai,2),2)+1),INDEX('149_Marugame_Bogor'!idxSatuSampaiDuaPuluh,--LEFT(RIGHT([0]!nilai,2),1)+1)&amp;" puluh "&amp;INDEX('149_Marugame_Bogor'!idxSatuSampaiDuaPuluh,--RIGHT([0]!nilai,1)+1))</definedName>
    <definedName name="ratus" localSheetId="22">" "&amp;INDEX('158_W6_DEPOK'!idxRatusan,--LEFT(TEXT(RIGHT([0]!nilai,3),"000"),1)+1)&amp;" "&amp;IF(--RIGHT([0]!nilai,2)&lt;=20,INDEX('158_W6_DEPOK'!idxSatuSampaiDuaPuluh,--LEFT(RIGHT([0]!nilai,2),2)+1),INDEX('158_W6_DEPOK'!idxSatuSampaiDuaPuluh,--LEFT(RIGHT([0]!nilai,2),1)+1)&amp;" puluh "&amp;INDEX('158_W6_DEPOK'!idxSatuSampaiDuaPuluh,--RIGHT([0]!nilai,1)+1))</definedName>
    <definedName name="ratus" localSheetId="24">" "&amp;INDEX('159_W6_TANGERANG'!idxRatusan,--LEFT(TEXT(RIGHT([0]!nilai,3),"000"),1)+1)&amp;" "&amp;IF(--RIGHT([0]!nilai,2)&lt;=20,INDEX('159_W6_TANGERANG'!idxSatuSampaiDuaPuluh,--LEFT(RIGHT([0]!nilai,2),2)+1),INDEX('159_W6_TANGERANG'!idxSatuSampaiDuaPuluh,--LEFT(RIGHT([0]!nilai,2),1)+1)&amp;" puluh "&amp;INDEX('159_W6_TANGERANG'!idxSatuSampaiDuaPuluh,--RIGHT([0]!nilai,1)+1))</definedName>
    <definedName name="ratus" localSheetId="25">" "&amp;INDEX('160_W6_TANGERANG'!idxRatusan,--LEFT(TEXT(RIGHT([0]!nilai,3),"000"),1)+1)&amp;" "&amp;IF(--RIGHT([0]!nilai,2)&lt;=20,INDEX('160_W6_TANGERANG'!idxSatuSampaiDuaPuluh,--LEFT(RIGHT([0]!nilai,2),2)+1),INDEX('160_W6_TANGERANG'!idxSatuSampaiDuaPuluh,--LEFT(RIGHT([0]!nilai,2),1)+1)&amp;" puluh "&amp;INDEX('160_W6_TANGERANG'!idxSatuSampaiDuaPuluh,--RIGHT([0]!nilai,1)+1))</definedName>
    <definedName name="ratus" localSheetId="26">" "&amp;INDEX('161_W6_TANGERANG'!idxRatusan,--LEFT(TEXT(RIGHT([0]!nilai,3),"000"),1)+1)&amp;" "&amp;IF(--RIGHT([0]!nilai,2)&lt;=20,INDEX('161_W6_TANGERANG'!idxSatuSampaiDuaPuluh,--LEFT(RIGHT([0]!nilai,2),2)+1),INDEX('161_W6_TANGERANG'!idxSatuSampaiDuaPuluh,--LEFT(RIGHT([0]!nilai,2),1)+1)&amp;" puluh "&amp;INDEX('161_W6_TANGERANG'!idxSatuSampaiDuaPuluh,--RIGHT([0]!nilai,1)+1))</definedName>
    <definedName name="ratus" localSheetId="27">" "&amp;INDEX('162_W6_TANGERANG'!idxRatusan,--LEFT(TEXT(RIGHT([0]!nilai,3),"000"),1)+1)&amp;" "&amp;IF(--RIGHT([0]!nilai,2)&lt;=20,INDEX('162_W6_TANGERANG'!idxSatuSampaiDuaPuluh,--LEFT(RIGHT([0]!nilai,2),2)+1),INDEX('162_W6_TANGERANG'!idxSatuSampaiDuaPuluh,--LEFT(RIGHT([0]!nilai,2),1)+1)&amp;" puluh "&amp;INDEX('162_W6_TANGERANG'!idxSatuSampaiDuaPuluh,--RIGHT([0]!nilai,1)+1))</definedName>
    <definedName name="ratus" localSheetId="28">" "&amp;INDEX('163_W6_TANGERANG'!idxRatusan,--LEFT(TEXT(RIGHT([0]!nilai,3),"000"),1)+1)&amp;" "&amp;IF(--RIGHT([0]!nilai,2)&lt;=20,INDEX('163_W6_TANGERANG'!idxSatuSampaiDuaPuluh,--LEFT(RIGHT([0]!nilai,2),2)+1),INDEX('163_W6_TANGERANG'!idxSatuSampaiDuaPuluh,--LEFT(RIGHT([0]!nilai,2),1)+1)&amp;" puluh "&amp;INDEX('163_W6_TANGERANG'!idxSatuSampaiDuaPuluh,--RIGHT([0]!nilai,1)+1))</definedName>
    <definedName name="ratus" localSheetId="29">" "&amp;INDEX('164_W6_PULOGADUNG'!idxRatusan,--LEFT(TEXT(RIGHT([0]!nilai,3),"000"),1)+1)&amp;" "&amp;IF(--RIGHT([0]!nilai,2)&lt;=20,INDEX('164_W6_PULOGADUNG'!idxSatuSampaiDuaPuluh,--LEFT(RIGHT([0]!nilai,2),2)+1),INDEX('164_W6_PULOGADUNG'!idxSatuSampaiDuaPuluh,--LEFT(RIGHT([0]!nilai,2),1)+1)&amp;" puluh "&amp;INDEX('164_W6_PULOGADUNG'!idxSatuSampaiDuaPuluh,--RIGHT([0]!nilai,1)+1))</definedName>
    <definedName name="ratus" localSheetId="30">" "&amp;INDEX('165_W6_PENJARINGAN'!idxRatusan,--LEFT(TEXT(RIGHT([0]!nilai,3),"000"),1)+1)&amp;" "&amp;IF(--RIGHT([0]!nilai,2)&lt;=20,INDEX('165_W6_PENJARINGAN'!idxSatuSampaiDuaPuluh,--LEFT(RIGHT([0]!nilai,2),2)+1),INDEX('165_W6_PENJARINGAN'!idxSatuSampaiDuaPuluh,--LEFT(RIGHT([0]!nilai,2),1)+1)&amp;" puluh "&amp;INDEX('165_W6_PENJARINGAN'!idxSatuSampaiDuaPuluh,--RIGHT([0]!nilai,1)+1))</definedName>
    <definedName name="ratus" localSheetId="31">" "&amp;INDEX('166_W6_Pakuwon Surabaya'!idxRatusan,--LEFT(TEXT(RIGHT([0]!nilai,3),"000"),1)+1)&amp;" "&amp;IF(--RIGHT([0]!nilai,2)&lt;=20,INDEX('166_W6_Pakuwon Surabaya'!idxSatuSampaiDuaPuluh,--LEFT(RIGHT([0]!nilai,2),2)+1),INDEX('166_W6_Pakuwon Surabaya'!idxSatuSampaiDuaPuluh,--LEFT(RIGHT([0]!nilai,2),1)+1)&amp;" puluh "&amp;INDEX('166_W6_Pakuwon Surabaya'!idxSatuSampaiDuaPuluh,--RIGHT([0]!nilai,1)+1))</definedName>
    <definedName name="ratus" localSheetId="32">" "&amp;INDEX('167_W6_Tangerang'!idxRatusan,--LEFT(TEXT(RIGHT([0]!nilai,3),"000"),1)+1)&amp;" "&amp;IF(--RIGHT([0]!nilai,2)&lt;=20,INDEX('167_W6_Tangerang'!idxSatuSampaiDuaPuluh,--LEFT(RIGHT([0]!nilai,2),2)+1),INDEX('167_W6_Tangerang'!idxSatuSampaiDuaPuluh,--LEFT(RIGHT([0]!nilai,2),1)+1)&amp;" puluh "&amp;INDEX('167_W6_Tangerang'!idxSatuSampaiDuaPuluh,--RIGHT([0]!nilai,1)+1))</definedName>
    <definedName name="ratus" localSheetId="33">" "&amp;INDEX('168_W6_Tangerang'!idxRatusan,--LEFT(TEXT(RIGHT([0]!nilai,3),"000"),1)+1)&amp;" "&amp;IF(--RIGHT([0]!nilai,2)&lt;=20,INDEX('168_W6_Tangerang'!idxSatuSampaiDuaPuluh,--LEFT(RIGHT([0]!nilai,2),2)+1),INDEX('168_W6_Tangerang'!idxSatuSampaiDuaPuluh,--LEFT(RIGHT([0]!nilai,2),1)+1)&amp;" puluh "&amp;INDEX('168_W6_Tangerang'!idxSatuSampaiDuaPuluh,--RIGHT([0]!nilai,1)+1))</definedName>
    <definedName name="ratus" localSheetId="34">" "&amp;INDEX('169_W6_ Cakung'!idxRatusan,--LEFT(TEXT(RIGHT([0]!nilai,3),"000"),1)+1)&amp;" "&amp;IF(--RIGHT([0]!nilai,2)&lt;=20,INDEX('169_W6_ Cakung'!idxSatuSampaiDuaPuluh,--LEFT(RIGHT([0]!nilai,2),2)+1),INDEX('169_W6_ Cakung'!idxSatuSampaiDuaPuluh,--LEFT(RIGHT([0]!nilai,2),1)+1)&amp;" puluh "&amp;INDEX('169_W6_ Cakung'!idxSatuSampaiDuaPuluh,--RIGHT([0]!nilai,1)+1))</definedName>
    <definedName name="ratus" localSheetId="35">" "&amp;INDEX('170_W6_Citeureup'!idxRatusan,--LEFT(TEXT(RIGHT([0]!nilai,3),"000"),1)+1)&amp;" "&amp;IF(--RIGHT([0]!nilai,2)&lt;=20,INDEX('170_W6_Citeureup'!idxSatuSampaiDuaPuluh,--LEFT(RIGHT([0]!nilai,2),2)+1),INDEX('170_W6_Citeureup'!idxSatuSampaiDuaPuluh,--LEFT(RIGHT([0]!nilai,2),1)+1)&amp;" puluh "&amp;INDEX('170_W6_Citeureup'!idxSatuSampaiDuaPuluh,--RIGHT([0]!nilai,1)+1))</definedName>
    <definedName name="ratus" localSheetId="36">" "&amp;INDEX('171_W6_Tangerang'!idxRatusan,--LEFT(TEXT(RIGHT([0]!nilai,3),"000"),1)+1)&amp;" "&amp;IF(--RIGHT([0]!nilai,2)&lt;=20,INDEX('171_W6_Tangerang'!idxSatuSampaiDuaPuluh,--LEFT(RIGHT([0]!nilai,2),2)+1),INDEX('171_W6_Tangerang'!idxSatuSampaiDuaPuluh,--LEFT(RIGHT([0]!nilai,2),1)+1)&amp;" puluh "&amp;INDEX('171_W6_Tangerang'!idxSatuSampaiDuaPuluh,--RIGHT([0]!nilai,1)+1))</definedName>
    <definedName name="ratus" localSheetId="38">" "&amp;INDEX('172_W6_Ancol,Marunda, Koja'!idxRatusan,--LEFT(TEXT(RIGHT([0]!nilai,3),"000"),1)+1)&amp;" "&amp;IF(--RIGHT([0]!nilai,2)&lt;=20,INDEX('172_W6_Ancol,Marunda, Koja'!idxSatuSampaiDuaPuluh,--LEFT(RIGHT([0]!nilai,2),2)+1),INDEX('172_W6_Ancol,Marunda, Koja'!idxSatuSampaiDuaPuluh,--LEFT(RIGHT([0]!nilai,2),1)+1)&amp;" puluh "&amp;INDEX('172_W6_Ancol,Marunda, Koja'!idxSatuSampaiDuaPuluh,--RIGHT([0]!nilai,1)+1))</definedName>
    <definedName name="ratus" localSheetId="37">" "&amp;INDEX('173_W6_Tangerang'!idxRatusan,--LEFT(TEXT(RIGHT([0]!nilai,3),"000"),1)+1)&amp;" "&amp;IF(--RIGHT([0]!nilai,2)&lt;=20,INDEX('173_W6_Tangerang'!idxSatuSampaiDuaPuluh,--LEFT(RIGHT([0]!nilai,2),2)+1),INDEX('173_W6_Tangerang'!idxSatuSampaiDuaPuluh,--LEFT(RIGHT([0]!nilai,2),1)+1)&amp;" puluh "&amp;INDEX('173_W6_Tangerang'!idxSatuSampaiDuaPuluh,--RIGHT([0]!nilai,1)+1))</definedName>
    <definedName name="ratus" localSheetId="39">" "&amp;INDEX('174_W6_Tangerang '!idxRatusan,--LEFT(TEXT(RIGHT([0]!nilai,3),"000"),1)+1)&amp;" "&amp;IF(--RIGHT([0]!nilai,2)&lt;=20,INDEX('174_W6_Tangerang '!idxSatuSampaiDuaPuluh,--LEFT(RIGHT([0]!nilai,2),2)+1),INDEX('174_W6_Tangerang '!idxSatuSampaiDuaPuluh,--LEFT(RIGHT([0]!nilai,2),1)+1)&amp;" puluh "&amp;INDEX('174_W6_Tangerang '!idxSatuSampaiDuaPuluh,--RIGHT([0]!nilai,1)+1))</definedName>
    <definedName name="ratus" localSheetId="40">" "&amp;INDEX('175_W6_Tangerang '!idxRatusan,--LEFT(TEXT(RIGHT([0]!nilai,3),"000"),1)+1)&amp;" "&amp;IF(--RIGHT([0]!nilai,2)&lt;=20,INDEX('175_W6_Tangerang '!idxSatuSampaiDuaPuluh,--LEFT(RIGHT([0]!nilai,2),2)+1),INDEX('175_W6_Tangerang '!idxSatuSampaiDuaPuluh,--LEFT(RIGHT([0]!nilai,2),1)+1)&amp;" puluh "&amp;INDEX('175_W6_Tangerang '!idxSatuSampaiDuaPuluh,--RIGHT([0]!nilai,1)+1))</definedName>
    <definedName name="ratus" localSheetId="41">" "&amp;INDEX('176_W6_Sukabumi'!idxRatusan,--LEFT(TEXT(RIGHT([0]!nilai,3),"000"),1)+1)&amp;" "&amp;IF(--RIGHT([0]!nilai,2)&lt;=20,INDEX('176_W6_Sukabumi'!idxSatuSampaiDuaPuluh,--LEFT(RIGHT([0]!nilai,2),2)+1),INDEX('176_W6_Sukabumi'!idxSatuSampaiDuaPuluh,--LEFT(RIGHT([0]!nilai,2),1)+1)&amp;" puluh "&amp;INDEX('176_W6_Sukabumi'!idxSatuSampaiDuaPuluh,--RIGHT([0]!nilai,1)+1))</definedName>
    <definedName name="ratus" localSheetId="42">" "&amp;INDEX('177_W6_Tangerang'!idxRatusan,--LEFT(TEXT(RIGHT([0]!nilai,3),"000"),1)+1)&amp;" "&amp;IF(--RIGHT([0]!nilai,2)&lt;=20,INDEX('177_W6_Tangerang'!idxSatuSampaiDuaPuluh,--LEFT(RIGHT([0]!nilai,2),2)+1),INDEX('177_W6_Tangerang'!idxSatuSampaiDuaPuluh,--LEFT(RIGHT([0]!nilai,2),1)+1)&amp;" puluh "&amp;INDEX('177_W6_Tangerang'!idxSatuSampaiDuaPuluh,--RIGHT([0]!nilai,1)+1))</definedName>
    <definedName name="ratus" localSheetId="43">" "&amp;INDEX('178_W6_Meruya'!idxRatusan,--LEFT(TEXT(RIGHT([0]!nilai,3),"000"),1)+1)&amp;" "&amp;IF(--RIGHT([0]!nilai,2)&lt;=20,INDEX('178_W6_Meruya'!idxSatuSampaiDuaPuluh,--LEFT(RIGHT([0]!nilai,2),2)+1),INDEX('178_W6_Meruya'!idxSatuSampaiDuaPuluh,--LEFT(RIGHT([0]!nilai,2),1)+1)&amp;" puluh "&amp;INDEX('178_W6_Meruya'!idxSatuSampaiDuaPuluh,--RIGHT([0]!nilai,1)+1))</definedName>
    <definedName name="ratus" localSheetId="44">" "&amp;INDEX('179_W6_Kosambi'!idxRatusan,--LEFT(TEXT(RIGHT([0]!nilai,3),"000"),1)+1)&amp;" "&amp;IF(--RIGHT([0]!nilai,2)&lt;=20,INDEX('179_W6_Kosambi'!idxSatuSampaiDuaPuluh,--LEFT(RIGHT([0]!nilai,2),2)+1),INDEX('179_W6_Kosambi'!idxSatuSampaiDuaPuluh,--LEFT(RIGHT([0]!nilai,2),1)+1)&amp;" puluh "&amp;INDEX('179_W6_Kosambi'!idxSatuSampaiDuaPuluh,--RIGHT([0]!nilai,1)+1))</definedName>
    <definedName name="ratus" localSheetId="45">" "&amp;INDEX('180_W6_Tangerang'!idxRatusan,--LEFT(TEXT(RIGHT([0]!nilai,3),"000"),1)+1)&amp;" "&amp;IF(--RIGHT([0]!nilai,2)&lt;=20,INDEX('180_W6_Tangerang'!idxSatuSampaiDuaPuluh,--LEFT(RIGHT([0]!nilai,2),2)+1),INDEX('180_W6_Tangerang'!idxSatuSampaiDuaPuluh,--LEFT(RIGHT([0]!nilai,2),1)+1)&amp;" puluh "&amp;INDEX('180_W6_Tangerang'!idxSatuSampaiDuaPuluh,--RIGHT([0]!nilai,1)+1))</definedName>
    <definedName name="ratus" localSheetId="49">" "&amp;INDEX('184_Winson_Probolinggo'!idxRatusan,--LEFT(TEXT(RIGHT(nilai,3),"000"),1)+1)&amp;" "&amp;IF(--RIGHT(nilai,2)&lt;=20,INDEX('184_Winson_Probolinggo'!idxSatuSampaiDuaPuluh,--LEFT(RIGHT(nilai,2),2)+1),INDEX('184_Winson_Probolinggo'!idxSatuSampaiDuaPuluh,--LEFT(RIGHT(nilai,2),1)+1)&amp;" puluh "&amp;INDEX('184_Winson_Probolinggo'!idxSatuSampaiDuaPuluh,--RIGHT(nilai,1)+1))</definedName>
    <definedName name="ratus" localSheetId="50">" "&amp;INDEX('185_Delta_Jawa tengah'!idxRatusan,--LEFT(TEXT(RIGHT([0]!nilai,3),"000"),1)+1)&amp;" "&amp;IF(--RIGHT([0]!nilai,2)&lt;=20,INDEX('185_Delta_Jawa tengah'!idxSatuSampaiDuaPuluh,--LEFT(RIGHT([0]!nilai,2),2)+1),INDEX('185_Delta_Jawa tengah'!idxSatuSampaiDuaPuluh,--LEFT(RIGHT([0]!nilai,2),1)+1)&amp;" puluh "&amp;INDEX('185_Delta_Jawa tengah'!idxSatuSampaiDuaPuluh,--RIGHT([0]!nilai,1)+1))</definedName>
    <definedName name="ratus" localSheetId="53">" "&amp;INDEX('188_Truelogs_Jambi'!idxRatusan,--LEFT(TEXT(RIGHT([0]!nilai,3),"000"),1)+1)&amp;" "&amp;IF(--RIGHT([0]!nilai,2)&lt;=20,INDEX('188_Truelogs_Jambi'!idxSatuSampaiDuaPuluh,--LEFT(RIGHT([0]!nilai,2),2)+1),INDEX('188_Truelogs_Jambi'!idxSatuSampaiDuaPuluh,--LEFT(RIGHT([0]!nilai,2),1)+1)&amp;" puluh "&amp;INDEX('188_Truelogs_Jambi'!idxSatuSampaiDuaPuluh,--RIGHT([0]!nilai,1)+1))</definedName>
    <definedName name="ratus" localSheetId="57">" "&amp;INDEX('192_Putra Log_Lombok'!idxRatusan,--LEFT(TEXT(RIGHT(nilai,3),"000"),1)+1)&amp;" "&amp;IF(--RIGHT(nilai,2)&lt;=20,INDEX('192_Putra Log_Lombok'!idxSatuSampaiDuaPuluh,--LEFT(RIGHT(nilai,2),2)+1),INDEX('192_Putra Log_Lombok'!idxSatuSampaiDuaPuluh,--LEFT(RIGHT(nilai,2),1)+1)&amp;" puluh "&amp;INDEX('192_Putra Log_Lombok'!idxSatuSampaiDuaPuluh,--RIGHT(nilai,1)+1))</definedName>
    <definedName name="ratus" localSheetId="58">" "&amp;INDEX('193_Pratama Trans_Riau'!idxRatusan,--LEFT(TEXT(RIGHT(nilai,3),"000"),1)+1)&amp;" "&amp;IF(--RIGHT(nilai,2)&lt;=20,INDEX('193_Pratama Trans_Riau'!idxSatuSampaiDuaPuluh,--LEFT(RIGHT(nilai,2),2)+1),INDEX('193_Pratama Trans_Riau'!idxSatuSampaiDuaPuluh,--LEFT(RIGHT(nilai,2),1)+1)&amp;" puluh "&amp;INDEX('193_Pratama Trans_Riau'!idxSatuSampaiDuaPuluh,--RIGHT(nilai,1)+1))</definedName>
    <definedName name="ratus" localSheetId="62">" "&amp;INDEX('197_Multitrans_Palembang'!idxRatusan,--LEFT(TEXT(RIGHT('197_Multitrans_Palembang'!nilai,3),"000"),1)+1)&amp;" "&amp;IF(--RIGHT('197_Multitrans_Palembang'!nilai,2)&lt;=20,INDEX('197_Multitrans_Palembang'!idxSatuSampaiDuaPuluh,--LEFT(RIGHT('197_Multitrans_Palembang'!nilai,2),2)+1),INDEX('197_Multitrans_Palembang'!idxSatuSampaiDuaPuluh,--LEFT(RIGHT('197_Multitrans_Palembang'!nilai,2),1)+1)&amp;" puluh "&amp;INDEX('197_Multitrans_Palembang'!idxSatuSampaiDuaPuluh,--RIGHT('197_Multitrans_Palembang'!nilai,1)+1))</definedName>
    <definedName name="ratus" localSheetId="63">" "&amp;INDEX('198_Marugame Jogja'!idxRatusan,--LEFT(TEXT(RIGHT([0]!nilai,3),"000"),1)+1)&amp;" "&amp;IF(--RIGHT([0]!nilai,2)&lt;=20,INDEX('198_Marugame Jogja'!idxSatuSampaiDuaPuluh,--LEFT(RIGHT([0]!nilai,2),2)+1),INDEX('198_Marugame Jogja'!idxSatuSampaiDuaPuluh,--LEFT(RIGHT([0]!nilai,2),1)+1)&amp;" puluh "&amp;INDEX('198_Marugame Jogja'!idxSatuSampaiDuaPuluh,--RIGHT([0]!nilai,1)+1))</definedName>
    <definedName name="ratus" localSheetId="64">" "&amp;INDEX('199_Marugame_Smrng&amp;Cirebon'!idxRatusan,--LEFT(TEXT(RIGHT([0]!nilai,3),"000"),1)+1)&amp;" "&amp;IF(--RIGHT([0]!nilai,2)&lt;=20,INDEX('199_Marugame_Smrng&amp;Cirebon'!idxSatuSampaiDuaPuluh,--LEFT(RIGHT([0]!nilai,2),2)+1),INDEX('199_Marugame_Smrng&amp;Cirebon'!idxSatuSampaiDuaPuluh,--LEFT(RIGHT([0]!nilai,2),1)+1)&amp;" puluh "&amp;INDEX('199_Marugame_Smrng&amp;Cirebon'!idxSatuSampaiDuaPuluh,--RIGHT([0]!nilai,1)+1))</definedName>
    <definedName name="ratus" localSheetId="65">" "&amp;INDEX('200_Marugame_solo'!idxRatusan,--LEFT(TEXT(RIGHT([0]!nilai,3),"000"),1)+1)&amp;" "&amp;IF(--RIGHT([0]!nilai,2)&lt;=20,INDEX('200_Marugame_solo'!idxSatuSampaiDuaPuluh,--LEFT(RIGHT([0]!nilai,2),2)+1),INDEX('200_Marugame_solo'!idxSatuSampaiDuaPuluh,--LEFT(RIGHT([0]!nilai,2),1)+1)&amp;" puluh "&amp;INDEX('200_Marugame_solo'!idxSatuSampaiDuaPuluh,--RIGHT([0]!nilai,1)+1))</definedName>
    <definedName name="ratus" localSheetId="66">" "&amp;INDEX('201_Marugame_Bandung'!idxRatusan,--LEFT(TEXT(RIGHT([0]!nilai,3),"000"),1)+1)&amp;" "&amp;IF(--RIGHT([0]!nilai,2)&lt;=20,INDEX('201_Marugame_Bandung'!idxSatuSampaiDuaPuluh,--LEFT(RIGHT([0]!nilai,2),2)+1),INDEX('201_Marugame_Bandung'!idxSatuSampaiDuaPuluh,--LEFT(RIGHT([0]!nilai,2),1)+1)&amp;" puluh "&amp;INDEX('201_Marugame_Bandung'!idxSatuSampaiDuaPuluh,--RIGHT([0]!nilai,1)+1))</definedName>
    <definedName name="ratus" localSheetId="74">" "&amp;INDEX('209_Truelogs_Jambi Pel'!idxRatusan,--LEFT(TEXT(RIGHT([0]!nilai,3),"000"),1)+1)&amp;" "&amp;IF(--RIGHT([0]!nilai,2)&lt;=20,INDEX('209_Truelogs_Jambi Pel'!idxSatuSampaiDuaPuluh,--LEFT(RIGHT([0]!nilai,2),2)+1),INDEX('209_Truelogs_Jambi Pel'!idxSatuSampaiDuaPuluh,--LEFT(RIGHT([0]!nilai,2),1)+1)&amp;" puluh "&amp;INDEX('209_Truelogs_Jambi Pel'!idxSatuSampaiDuaPuluh,--RIGHT([0]!nilai,1)+1))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"&amp;INDEX('134_Telkom Satelit_Bogor'!idxRatusan,--LEFT(TEXT(RIGHT(nilai,3),"000"),1)+1)&amp;" "&amp;IF(--RIGHT(nilai,2)&lt;=20,INDEX('134_Telkom Satelit_Bogor'!idxSatuSampaiDuaPuluh,--LEFT(RIGHT(nilai,2),2)+1),INDEX('134_Telkom Satelit_Bogor'!idxSatuSampaiDuaPuluh,--LEFT(RIGHT(nilai,2),1)+1)&amp;" puluh "&amp;INDEX('134_Telkom Satelit_Bogor'!idxSatuSampaiDuaPuluh,--RIGHT(nilai,1)+1))</definedName>
    <definedName name="ratus2" localSheetId="1">" "&amp;INDEX('135_SITC_pabeanan_Cina'!idxRatusan,--LEFT(TEXT(RIGHT(nilai,3),"000"),1)+1)&amp;" "&amp;IF(--RIGHT(nilai,2)&lt;=20,INDEX('135_SITC_pabeanan_Cina'!idxSatuSampaiDuaPuluh,--LEFT(RIGHT(nilai,2),2)+1),INDEX('135_SITC_pabeanan_Cina'!idxSatuSampaiDuaPuluh,--LEFT(RIGHT(nilai,2),1)+1)&amp;" puluh "&amp;INDEX('135_SITC_pabeanan_Cina'!idxSatuSampaiDuaPuluh,--RIGHT(nilai,1)+1))</definedName>
    <definedName name="ratus2" localSheetId="3">" "&amp;INDEX('137_Galaksi Mandiri_Makassar'!idxRatusan,--LEFT(TEXT(RIGHT(nilai,3),"000"),1)+1)&amp;" "&amp;IF(--RIGHT(nilai,2)&lt;=20,INDEX('137_Galaksi Mandiri_Makassar'!idxSatuSampaiDuaPuluh,--LEFT(RIGHT(nilai,2),2)+1),INDEX('137_Galaksi Mandiri_Makassar'!idxSatuSampaiDuaPuluh,--LEFT(RIGHT(nilai,2),1)+1)&amp;" puluh "&amp;INDEX('137_Galaksi Mandiri_Makassar'!idxSatuSampaiDuaPuluh,--RIGHT(nilai,1)+1))</definedName>
    <definedName name="ratus2" localSheetId="4">" "&amp;INDEX('138_Link pasifik_USA'!idxRatusan,--LEFT(TEXT(RIGHT(nilai,3),"000"),1)+1)&amp;" "&amp;IF(--RIGHT(nilai,2)&lt;=20,INDEX('138_Link pasifik_USA'!idxSatuSampaiDuaPuluh,--LEFT(RIGHT(nilai,2),2)+1),INDEX('138_Link pasifik_USA'!idxSatuSampaiDuaPuluh,--LEFT(RIGHT(nilai,2),1)+1)&amp;" puluh "&amp;INDEX('138_Link pasifik_USA'!idxSatuSampaiDuaPuluh,--RIGHT(nilai,1)+1))</definedName>
    <definedName name="ratus2" localSheetId="6">" "&amp;INDEX('140_Telkom Satelit_Depok'!idxRatusan,--LEFT(TEXT(RIGHT([0]!nilai,3),"000"),1)+1)&amp;" "&amp;IF(--RIGHT([0]!nilai,2)&lt;=20,INDEX('140_Telkom Satelit_Depok'!idxSatuSampaiDuaPuluh,--LEFT(RIGHT([0]!nilai,2),2)+1),INDEX('140_Telkom Satelit_Depok'!idxSatuSampaiDuaPuluh,--LEFT(RIGHT([0]!nilai,2),1)+1)&amp;" puluh "&amp;INDEX('140_Telkom Satelit_Depok'!idxSatuSampaiDuaPuluh,--RIGHT([0]!nilai,1)+1))</definedName>
    <definedName name="ratus2" localSheetId="7">" "&amp;INDEX('141_Marugame_solo'!idxRatusan,--LEFT(TEXT(RIGHT(nilai,3),"000"),1)+1)&amp;" "&amp;IF(--RIGHT(nilai,2)&lt;=20,INDEX('141_Marugame_solo'!idxSatuSampaiDuaPuluh,--LEFT(RIGHT(nilai,2),2)+1),INDEX('141_Marugame_solo'!idxSatuSampaiDuaPuluh,--LEFT(RIGHT(nilai,2),1)+1)&amp;" puluh "&amp;INDEX('141_Marugame_solo'!idxSatuSampaiDuaPuluh,--RIGHT(nilai,1)+1))</definedName>
    <definedName name="ratus2" localSheetId="8">" "&amp;INDEX('142_Marugame_Bandung'!idxRatusan,--LEFT(TEXT(RIGHT([0]!nilai,3),"000"),1)+1)&amp;" "&amp;IF(--RIGHT([0]!nilai,2)&lt;=20,INDEX('142_Marugame_Bandung'!idxSatuSampaiDuaPuluh,--LEFT(RIGHT([0]!nilai,2),2)+1),INDEX('142_Marugame_Bandung'!idxSatuSampaiDuaPuluh,--LEFT(RIGHT([0]!nilai,2),1)+1)&amp;" puluh "&amp;INDEX('142_Marugame_Bandung'!idxSatuSampaiDuaPuluh,--RIGHT([0]!nilai,1)+1))</definedName>
    <definedName name="ratus2" localSheetId="9">" "&amp;INDEX('143_Marugame_Jakarta'!idxRatusan,--LEFT(TEXT(RIGHT([0]!nilai,3),"000"),1)+1)&amp;" "&amp;IF(--RIGHT([0]!nilai,2)&lt;=20,INDEX('143_Marugame_Jakarta'!idxSatuSampaiDuaPuluh,--LEFT(RIGHT([0]!nilai,2),2)+1),INDEX('143_Marugame_Jakarta'!idxSatuSampaiDuaPuluh,--LEFT(RIGHT([0]!nilai,2),1)+1)&amp;" puluh "&amp;INDEX('143_Marugame_Jakarta'!idxSatuSampaiDuaPuluh,--RIGHT([0]!nilai,1)+1))</definedName>
    <definedName name="ratus2" localSheetId="10">" "&amp;INDEX('144_Marugame_Jakarta '!idxRatusan,--LEFT(TEXT(RIGHT([0]!nilai,3),"000"),1)+1)&amp;" "&amp;IF(--RIGHT([0]!nilai,2)&lt;=20,INDEX('144_Marugame_Jakarta '!idxSatuSampaiDuaPuluh,--LEFT(RIGHT([0]!nilai,2),2)+1),INDEX('144_Marugame_Jakarta '!idxSatuSampaiDuaPuluh,--LEFT(RIGHT([0]!nilai,2),1)+1)&amp;" puluh "&amp;INDEX('144_Marugame_Jakarta '!idxSatuSampaiDuaPuluh,--RIGHT([0]!nilai,1)+1))</definedName>
    <definedName name="ratus2" localSheetId="11">" "&amp;INDEX('145_Marugame_Semarang'!idxRatusan,--LEFT(TEXT(RIGHT([0]!nilai,3),"000"),1)+1)&amp;" "&amp;IF(--RIGHT([0]!nilai,2)&lt;=20,INDEX('145_Marugame_Semarang'!idxSatuSampaiDuaPuluh,--LEFT(RIGHT([0]!nilai,2),2)+1),INDEX('145_Marugame_Semarang'!idxSatuSampaiDuaPuluh,--LEFT(RIGHT([0]!nilai,2),1)+1)&amp;" puluh "&amp;INDEX('145_Marugame_Semarang'!idxSatuSampaiDuaPuluh,--RIGHT([0]!nilai,1)+1))</definedName>
    <definedName name="ratus2" localSheetId="12">" "&amp;INDEX('147_Marugame Jogja'!idxRatusan,--LEFT(TEXT(RIGHT([0]!nilai,3),"000"),1)+1)&amp;" "&amp;IF(--RIGHT([0]!nilai,2)&lt;=20,INDEX('147_Marugame Jogja'!idxSatuSampaiDuaPuluh,--LEFT(RIGHT([0]!nilai,2),2)+1),INDEX('147_Marugame Jogja'!idxSatuSampaiDuaPuluh,--LEFT(RIGHT([0]!nilai,2),1)+1)&amp;" puluh "&amp;INDEX('147_Marugame Jogja'!idxSatuSampaiDuaPuluh,--RIGHT([0]!nilai,1)+1))</definedName>
    <definedName name="ratus2" localSheetId="13">" "&amp;INDEX('148_Marugame Bandung'!idxRatusan,--LEFT(TEXT(RIGHT([0]!nilai,3),"000"),1)+1)&amp;" "&amp;IF(--RIGHT([0]!nilai,2)&lt;=20,INDEX('148_Marugame Bandung'!idxSatuSampaiDuaPuluh,--LEFT(RIGHT([0]!nilai,2),2)+1),INDEX('148_Marugame Bandung'!idxSatuSampaiDuaPuluh,--LEFT(RIGHT([0]!nilai,2),1)+1)&amp;" puluh "&amp;INDEX('148_Marugame Bandung'!idxSatuSampaiDuaPuluh,--RIGHT([0]!nilai,1)+1))</definedName>
    <definedName name="ratus2" localSheetId="14">" "&amp;INDEX('149_Marugame_Bogor'!idxRatusan,--LEFT(TEXT(RIGHT([0]!nilai,3),"000"),1)+1)&amp;" "&amp;IF(--RIGHT([0]!nilai,2)&lt;=20,INDEX('149_Marugame_Bogor'!idxSatuSampaiDuaPuluh,--LEFT(RIGHT([0]!nilai,2),2)+1),INDEX('149_Marugame_Bogor'!idxSatuSampaiDuaPuluh,--LEFT(RIGHT([0]!nilai,2),1)+1)&amp;" puluh "&amp;INDEX('149_Marugame_Bogor'!idxSatuSampaiDuaPuluh,--RIGHT([0]!nilai,1)+1))</definedName>
    <definedName name="ratus2" localSheetId="22">" "&amp;INDEX('158_W6_DEPOK'!idxRatusan,--LEFT(TEXT(RIGHT([0]!nilai,3),"000"),1)+1)&amp;" "&amp;IF(--RIGHT([0]!nilai,2)&lt;=20,INDEX('158_W6_DEPOK'!idxSatuSampaiDuaPuluh,--LEFT(RIGHT([0]!nilai,2),2)+1),INDEX('158_W6_DEPOK'!idxSatuSampaiDuaPuluh,--LEFT(RIGHT([0]!nilai,2),1)+1)&amp;" puluh "&amp;INDEX('158_W6_DEPOK'!idxSatuSampaiDuaPuluh,--RIGHT([0]!nilai,1)+1))</definedName>
    <definedName name="ratus2" localSheetId="24">" "&amp;INDEX('159_W6_TANGERANG'!idxRatusan,--LEFT(TEXT(RIGHT([0]!nilai,3),"000"),1)+1)&amp;" "&amp;IF(--RIGHT([0]!nilai,2)&lt;=20,INDEX('159_W6_TANGERANG'!idxSatuSampaiDuaPuluh,--LEFT(RIGHT([0]!nilai,2),2)+1),INDEX('159_W6_TANGERANG'!idxSatuSampaiDuaPuluh,--LEFT(RIGHT([0]!nilai,2),1)+1)&amp;" puluh "&amp;INDEX('159_W6_TANGERANG'!idxSatuSampaiDuaPuluh,--RIGHT([0]!nilai,1)+1))</definedName>
    <definedName name="ratus2" localSheetId="25">" "&amp;INDEX('160_W6_TANGERANG'!idxRatusan,--LEFT(TEXT(RIGHT([0]!nilai,3),"000"),1)+1)&amp;" "&amp;IF(--RIGHT([0]!nilai,2)&lt;=20,INDEX('160_W6_TANGERANG'!idxSatuSampaiDuaPuluh,--LEFT(RIGHT([0]!nilai,2),2)+1),INDEX('160_W6_TANGERANG'!idxSatuSampaiDuaPuluh,--LEFT(RIGHT([0]!nilai,2),1)+1)&amp;" puluh "&amp;INDEX('160_W6_TANGERANG'!idxSatuSampaiDuaPuluh,--RIGHT([0]!nilai,1)+1))</definedName>
    <definedName name="ratus2" localSheetId="26">" "&amp;INDEX('161_W6_TANGERANG'!idxRatusan,--LEFT(TEXT(RIGHT([0]!nilai,3),"000"),1)+1)&amp;" "&amp;IF(--RIGHT([0]!nilai,2)&lt;=20,INDEX('161_W6_TANGERANG'!idxSatuSampaiDuaPuluh,--LEFT(RIGHT([0]!nilai,2),2)+1),INDEX('161_W6_TANGERANG'!idxSatuSampaiDuaPuluh,--LEFT(RIGHT([0]!nilai,2),1)+1)&amp;" puluh "&amp;INDEX('161_W6_TANGERANG'!idxSatuSampaiDuaPuluh,--RIGHT([0]!nilai,1)+1))</definedName>
    <definedName name="ratus2" localSheetId="27">" "&amp;INDEX('162_W6_TANGERANG'!idxRatusan,--LEFT(TEXT(RIGHT([0]!nilai,3),"000"),1)+1)&amp;" "&amp;IF(--RIGHT([0]!nilai,2)&lt;=20,INDEX('162_W6_TANGERANG'!idxSatuSampaiDuaPuluh,--LEFT(RIGHT([0]!nilai,2),2)+1),INDEX('162_W6_TANGERANG'!idxSatuSampaiDuaPuluh,--LEFT(RIGHT([0]!nilai,2),1)+1)&amp;" puluh "&amp;INDEX('162_W6_TANGERANG'!idxSatuSampaiDuaPuluh,--RIGHT([0]!nilai,1)+1))</definedName>
    <definedName name="ratus2" localSheetId="28">" "&amp;INDEX('163_W6_TANGERANG'!idxRatusan,--LEFT(TEXT(RIGHT([0]!nilai,3),"000"),1)+1)&amp;" "&amp;IF(--RIGHT([0]!nilai,2)&lt;=20,INDEX('163_W6_TANGERANG'!idxSatuSampaiDuaPuluh,--LEFT(RIGHT([0]!nilai,2),2)+1),INDEX('163_W6_TANGERANG'!idxSatuSampaiDuaPuluh,--LEFT(RIGHT([0]!nilai,2),1)+1)&amp;" puluh "&amp;INDEX('163_W6_TANGERANG'!idxSatuSampaiDuaPuluh,--RIGHT([0]!nilai,1)+1))</definedName>
    <definedName name="ratus2" localSheetId="29">" "&amp;INDEX('164_W6_PULOGADUNG'!idxRatusan,--LEFT(TEXT(RIGHT([0]!nilai,3),"000"),1)+1)&amp;" "&amp;IF(--RIGHT([0]!nilai,2)&lt;=20,INDEX('164_W6_PULOGADUNG'!idxSatuSampaiDuaPuluh,--LEFT(RIGHT([0]!nilai,2),2)+1),INDEX('164_W6_PULOGADUNG'!idxSatuSampaiDuaPuluh,--LEFT(RIGHT([0]!nilai,2),1)+1)&amp;" puluh "&amp;INDEX('164_W6_PULOGADUNG'!idxSatuSampaiDuaPuluh,--RIGHT([0]!nilai,1)+1))</definedName>
    <definedName name="ratus2" localSheetId="30">" "&amp;INDEX('165_W6_PENJARINGAN'!idxRatusan,--LEFT(TEXT(RIGHT([0]!nilai,3),"000"),1)+1)&amp;" "&amp;IF(--RIGHT([0]!nilai,2)&lt;=20,INDEX('165_W6_PENJARINGAN'!idxSatuSampaiDuaPuluh,--LEFT(RIGHT([0]!nilai,2),2)+1),INDEX('165_W6_PENJARINGAN'!idxSatuSampaiDuaPuluh,--LEFT(RIGHT([0]!nilai,2),1)+1)&amp;" puluh "&amp;INDEX('165_W6_PENJARINGAN'!idxSatuSampaiDuaPuluh,--RIGHT([0]!nilai,1)+1))</definedName>
    <definedName name="ratus2" localSheetId="31">" "&amp;INDEX('166_W6_Pakuwon Surabaya'!idxRatusan,--LEFT(TEXT(RIGHT([0]!nilai,3),"000"),1)+1)&amp;" "&amp;IF(--RIGHT([0]!nilai,2)&lt;=20,INDEX('166_W6_Pakuwon Surabaya'!idxSatuSampaiDuaPuluh,--LEFT(RIGHT([0]!nilai,2),2)+1),INDEX('166_W6_Pakuwon Surabaya'!idxSatuSampaiDuaPuluh,--LEFT(RIGHT([0]!nilai,2),1)+1)&amp;" puluh "&amp;INDEX('166_W6_Pakuwon Surabaya'!idxSatuSampaiDuaPuluh,--RIGHT([0]!nilai,1)+1))</definedName>
    <definedName name="ratus2" localSheetId="32">" "&amp;INDEX('167_W6_Tangerang'!idxRatusan,--LEFT(TEXT(RIGHT([0]!nilai,3),"000"),1)+1)&amp;" "&amp;IF(--RIGHT([0]!nilai,2)&lt;=20,INDEX('167_W6_Tangerang'!idxSatuSampaiDuaPuluh,--LEFT(RIGHT([0]!nilai,2),2)+1),INDEX('167_W6_Tangerang'!idxSatuSampaiDuaPuluh,--LEFT(RIGHT([0]!nilai,2),1)+1)&amp;" puluh "&amp;INDEX('167_W6_Tangerang'!idxSatuSampaiDuaPuluh,--RIGHT([0]!nilai,1)+1))</definedName>
    <definedName name="ratus2" localSheetId="33">" "&amp;INDEX('168_W6_Tangerang'!idxRatusan,--LEFT(TEXT(RIGHT([0]!nilai,3),"000"),1)+1)&amp;" "&amp;IF(--RIGHT([0]!nilai,2)&lt;=20,INDEX('168_W6_Tangerang'!idxSatuSampaiDuaPuluh,--LEFT(RIGHT([0]!nilai,2),2)+1),INDEX('168_W6_Tangerang'!idxSatuSampaiDuaPuluh,--LEFT(RIGHT([0]!nilai,2),1)+1)&amp;" puluh "&amp;INDEX('168_W6_Tangerang'!idxSatuSampaiDuaPuluh,--RIGHT([0]!nilai,1)+1))</definedName>
    <definedName name="ratus2" localSheetId="34">" "&amp;INDEX('169_W6_ Cakung'!idxRatusan,--LEFT(TEXT(RIGHT([0]!nilai,3),"000"),1)+1)&amp;" "&amp;IF(--RIGHT([0]!nilai,2)&lt;=20,INDEX('169_W6_ Cakung'!idxSatuSampaiDuaPuluh,--LEFT(RIGHT([0]!nilai,2),2)+1),INDEX('169_W6_ Cakung'!idxSatuSampaiDuaPuluh,--LEFT(RIGHT([0]!nilai,2),1)+1)&amp;" puluh "&amp;INDEX('169_W6_ Cakung'!idxSatuSampaiDuaPuluh,--RIGHT([0]!nilai,1)+1))</definedName>
    <definedName name="ratus2" localSheetId="35">" "&amp;INDEX('170_W6_Citeureup'!idxRatusan,--LEFT(TEXT(RIGHT([0]!nilai,3),"000"),1)+1)&amp;" "&amp;IF(--RIGHT([0]!nilai,2)&lt;=20,INDEX('170_W6_Citeureup'!idxSatuSampaiDuaPuluh,--LEFT(RIGHT([0]!nilai,2),2)+1),INDEX('170_W6_Citeureup'!idxSatuSampaiDuaPuluh,--LEFT(RIGHT([0]!nilai,2),1)+1)&amp;" puluh "&amp;INDEX('170_W6_Citeureup'!idxSatuSampaiDuaPuluh,--RIGHT([0]!nilai,1)+1))</definedName>
    <definedName name="ratus2" localSheetId="36">" "&amp;INDEX('171_W6_Tangerang'!idxRatusan,--LEFT(TEXT(RIGHT([0]!nilai,3),"000"),1)+1)&amp;" "&amp;IF(--RIGHT([0]!nilai,2)&lt;=20,INDEX('171_W6_Tangerang'!idxSatuSampaiDuaPuluh,--LEFT(RIGHT([0]!nilai,2),2)+1),INDEX('171_W6_Tangerang'!idxSatuSampaiDuaPuluh,--LEFT(RIGHT([0]!nilai,2),1)+1)&amp;" puluh "&amp;INDEX('171_W6_Tangerang'!idxSatuSampaiDuaPuluh,--RIGHT([0]!nilai,1)+1))</definedName>
    <definedName name="ratus2" localSheetId="38">" "&amp;INDEX('172_W6_Ancol,Marunda, Koja'!idxRatusan,--LEFT(TEXT(RIGHT([0]!nilai,3),"000"),1)+1)&amp;" "&amp;IF(--RIGHT([0]!nilai,2)&lt;=20,INDEX('172_W6_Ancol,Marunda, Koja'!idxSatuSampaiDuaPuluh,--LEFT(RIGHT([0]!nilai,2),2)+1),INDEX('172_W6_Ancol,Marunda, Koja'!idxSatuSampaiDuaPuluh,--LEFT(RIGHT([0]!nilai,2),1)+1)&amp;" puluh "&amp;INDEX('172_W6_Ancol,Marunda, Koja'!idxSatuSampaiDuaPuluh,--RIGHT([0]!nilai,1)+1))</definedName>
    <definedName name="ratus2" localSheetId="37">" "&amp;INDEX('173_W6_Tangerang'!idxRatusan,--LEFT(TEXT(RIGHT([0]!nilai,3),"000"),1)+1)&amp;" "&amp;IF(--RIGHT([0]!nilai,2)&lt;=20,INDEX('173_W6_Tangerang'!idxSatuSampaiDuaPuluh,--LEFT(RIGHT([0]!nilai,2),2)+1),INDEX('173_W6_Tangerang'!idxSatuSampaiDuaPuluh,--LEFT(RIGHT([0]!nilai,2),1)+1)&amp;" puluh "&amp;INDEX('173_W6_Tangerang'!idxSatuSampaiDuaPuluh,--RIGHT([0]!nilai,1)+1))</definedName>
    <definedName name="ratus2" localSheetId="39">" "&amp;INDEX('174_W6_Tangerang '!idxRatusan,--LEFT(TEXT(RIGHT([0]!nilai,3),"000"),1)+1)&amp;" "&amp;IF(--RIGHT([0]!nilai,2)&lt;=20,INDEX('174_W6_Tangerang '!idxSatuSampaiDuaPuluh,--LEFT(RIGHT([0]!nilai,2),2)+1),INDEX('174_W6_Tangerang '!idxSatuSampaiDuaPuluh,--LEFT(RIGHT([0]!nilai,2),1)+1)&amp;" puluh "&amp;INDEX('174_W6_Tangerang '!idxSatuSampaiDuaPuluh,--RIGHT([0]!nilai,1)+1))</definedName>
    <definedName name="ratus2" localSheetId="40">" "&amp;INDEX('175_W6_Tangerang '!idxRatusan,--LEFT(TEXT(RIGHT([0]!nilai,3),"000"),1)+1)&amp;" "&amp;IF(--RIGHT([0]!nilai,2)&lt;=20,INDEX('175_W6_Tangerang '!idxSatuSampaiDuaPuluh,--LEFT(RIGHT([0]!nilai,2),2)+1),INDEX('175_W6_Tangerang '!idxSatuSampaiDuaPuluh,--LEFT(RIGHT([0]!nilai,2),1)+1)&amp;" puluh "&amp;INDEX('175_W6_Tangerang '!idxSatuSampaiDuaPuluh,--RIGHT([0]!nilai,1)+1))</definedName>
    <definedName name="ratus2" localSheetId="41">" "&amp;INDEX('176_W6_Sukabumi'!idxRatusan,--LEFT(TEXT(RIGHT([0]!nilai,3),"000"),1)+1)&amp;" "&amp;IF(--RIGHT([0]!nilai,2)&lt;=20,INDEX('176_W6_Sukabumi'!idxSatuSampaiDuaPuluh,--LEFT(RIGHT([0]!nilai,2),2)+1),INDEX('176_W6_Sukabumi'!idxSatuSampaiDuaPuluh,--LEFT(RIGHT([0]!nilai,2),1)+1)&amp;" puluh "&amp;INDEX('176_W6_Sukabumi'!idxSatuSampaiDuaPuluh,--RIGHT([0]!nilai,1)+1))</definedName>
    <definedName name="ratus2" localSheetId="42">" "&amp;INDEX('177_W6_Tangerang'!idxRatusan,--LEFT(TEXT(RIGHT([0]!nilai,3),"000"),1)+1)&amp;" "&amp;IF(--RIGHT([0]!nilai,2)&lt;=20,INDEX('177_W6_Tangerang'!idxSatuSampaiDuaPuluh,--LEFT(RIGHT([0]!nilai,2),2)+1),INDEX('177_W6_Tangerang'!idxSatuSampaiDuaPuluh,--LEFT(RIGHT([0]!nilai,2),1)+1)&amp;" puluh "&amp;INDEX('177_W6_Tangerang'!idxSatuSampaiDuaPuluh,--RIGHT([0]!nilai,1)+1))</definedName>
    <definedName name="ratus2" localSheetId="43">" "&amp;INDEX('178_W6_Meruya'!idxRatusan,--LEFT(TEXT(RIGHT([0]!nilai,3),"000"),1)+1)&amp;" "&amp;IF(--RIGHT([0]!nilai,2)&lt;=20,INDEX('178_W6_Meruya'!idxSatuSampaiDuaPuluh,--LEFT(RIGHT([0]!nilai,2),2)+1),INDEX('178_W6_Meruya'!idxSatuSampaiDuaPuluh,--LEFT(RIGHT([0]!nilai,2),1)+1)&amp;" puluh "&amp;INDEX('178_W6_Meruya'!idxSatuSampaiDuaPuluh,--RIGHT([0]!nilai,1)+1))</definedName>
    <definedName name="ratus2" localSheetId="44">" "&amp;INDEX('179_W6_Kosambi'!idxRatusan,--LEFT(TEXT(RIGHT([0]!nilai,3),"000"),1)+1)&amp;" "&amp;IF(--RIGHT([0]!nilai,2)&lt;=20,INDEX('179_W6_Kosambi'!idxSatuSampaiDuaPuluh,--LEFT(RIGHT([0]!nilai,2),2)+1),INDEX('179_W6_Kosambi'!idxSatuSampaiDuaPuluh,--LEFT(RIGHT([0]!nilai,2),1)+1)&amp;" puluh "&amp;INDEX('179_W6_Kosambi'!idxSatuSampaiDuaPuluh,--RIGHT([0]!nilai,1)+1))</definedName>
    <definedName name="ratus2" localSheetId="45">" "&amp;INDEX('180_W6_Tangerang'!idxRatusan,--LEFT(TEXT(RIGHT([0]!nilai,3),"000"),1)+1)&amp;" "&amp;IF(--RIGHT([0]!nilai,2)&lt;=20,INDEX('180_W6_Tangerang'!idxSatuSampaiDuaPuluh,--LEFT(RIGHT([0]!nilai,2),2)+1),INDEX('180_W6_Tangerang'!idxSatuSampaiDuaPuluh,--LEFT(RIGHT([0]!nilai,2),1)+1)&amp;" puluh "&amp;INDEX('180_W6_Tangerang'!idxSatuSampaiDuaPuluh,--RIGHT([0]!nilai,1)+1))</definedName>
    <definedName name="ratus2" localSheetId="49">" "&amp;INDEX('184_Winson_Probolinggo'!idxRatusan,--LEFT(TEXT(RIGHT(nilai,3),"000"),1)+1)&amp;" "&amp;IF(--RIGHT(nilai,2)&lt;=20,INDEX('184_Winson_Probolinggo'!idxSatuSampaiDuaPuluh,--LEFT(RIGHT(nilai,2),2)+1),INDEX('184_Winson_Probolinggo'!idxSatuSampaiDuaPuluh,--LEFT(RIGHT(nilai,2),1)+1)&amp;" puluh "&amp;INDEX('184_Winson_Probolinggo'!idxSatuSampaiDuaPuluh,--RIGHT(nilai,1)+1))</definedName>
    <definedName name="ratus2" localSheetId="50">" "&amp;INDEX('185_Delta_Jawa tengah'!idxRatusan,--LEFT(TEXT(RIGHT([0]!nilai,3),"000"),1)+1)&amp;" "&amp;IF(--RIGHT([0]!nilai,2)&lt;=20,INDEX('185_Delta_Jawa tengah'!idxSatuSampaiDuaPuluh,--LEFT(RIGHT([0]!nilai,2),2)+1),INDEX('185_Delta_Jawa tengah'!idxSatuSampaiDuaPuluh,--LEFT(RIGHT([0]!nilai,2),1)+1)&amp;" puluh "&amp;INDEX('185_Delta_Jawa tengah'!idxSatuSampaiDuaPuluh,--RIGHT([0]!nilai,1)+1))</definedName>
    <definedName name="ratus2" localSheetId="53">" "&amp;INDEX('188_Truelogs_Jambi'!idxRatusan,--LEFT(TEXT(RIGHT([0]!nilai,3),"000"),1)+1)&amp;" "&amp;IF(--RIGHT([0]!nilai,2)&lt;=20,INDEX('188_Truelogs_Jambi'!idxSatuSampaiDuaPuluh,--LEFT(RIGHT([0]!nilai,2),2)+1),INDEX('188_Truelogs_Jambi'!idxSatuSampaiDuaPuluh,--LEFT(RIGHT([0]!nilai,2),1)+1)&amp;" puluh "&amp;INDEX('188_Truelogs_Jambi'!idxSatuSampaiDuaPuluh,--RIGHT([0]!nilai,1)+1))</definedName>
    <definedName name="ratus2" localSheetId="57">" "&amp;INDEX('192_Putra Log_Lombok'!idxRatusan,--LEFT(TEXT(RIGHT(nilai,3),"000"),1)+1)&amp;" "&amp;IF(--RIGHT(nilai,2)&lt;=20,INDEX('192_Putra Log_Lombok'!idxSatuSampaiDuaPuluh,--LEFT(RIGHT(nilai,2),2)+1),INDEX('192_Putra Log_Lombok'!idxSatuSampaiDuaPuluh,--LEFT(RIGHT(nilai,2),1)+1)&amp;" puluh "&amp;INDEX('192_Putra Log_Lombok'!idxSatuSampaiDuaPuluh,--RIGHT(nilai,1)+1))</definedName>
    <definedName name="ratus2" localSheetId="58">" "&amp;INDEX('193_Pratama Trans_Riau'!idxRatusan,--LEFT(TEXT(RIGHT(nilai,3),"000"),1)+1)&amp;" "&amp;IF(--RIGHT(nilai,2)&lt;=20,INDEX('193_Pratama Trans_Riau'!idxSatuSampaiDuaPuluh,--LEFT(RIGHT(nilai,2),2)+1),INDEX('193_Pratama Trans_Riau'!idxSatuSampaiDuaPuluh,--LEFT(RIGHT(nilai,2),1)+1)&amp;" puluh "&amp;INDEX('193_Pratama Trans_Riau'!idxSatuSampaiDuaPuluh,--RIGHT(nilai,1)+1))</definedName>
    <definedName name="ratus2" localSheetId="62">" "&amp;INDEX('197_Multitrans_Palembang'!idxRatusan,--LEFT(TEXT(RIGHT('197_Multitrans_Palembang'!nilai,3),"000"),1)+1)&amp;" "&amp;IF(--RIGHT('197_Multitrans_Palembang'!nilai,2)&lt;=20,INDEX('197_Multitrans_Palembang'!idxSatuSampaiDuaPuluh,--LEFT(RIGHT('197_Multitrans_Palembang'!nilai,2),2)+1),INDEX('197_Multitrans_Palembang'!idxSatuSampaiDuaPuluh,--LEFT(RIGHT('197_Multitrans_Palembang'!nilai,2),1)+1)&amp;" puluh "&amp;INDEX('197_Multitrans_Palembang'!idxSatuSampaiDuaPuluh,--RIGHT('197_Multitrans_Palembang'!nilai,1)+1))</definedName>
    <definedName name="ratus2" localSheetId="63">" "&amp;INDEX('198_Marugame Jogja'!idxRatusan,--LEFT(TEXT(RIGHT([0]!nilai,3),"000"),1)+1)&amp;" "&amp;IF(--RIGHT([0]!nilai,2)&lt;=20,INDEX('198_Marugame Jogja'!idxSatuSampaiDuaPuluh,--LEFT(RIGHT([0]!nilai,2),2)+1),INDEX('198_Marugame Jogja'!idxSatuSampaiDuaPuluh,--LEFT(RIGHT([0]!nilai,2),1)+1)&amp;" puluh "&amp;INDEX('198_Marugame Jogja'!idxSatuSampaiDuaPuluh,--RIGHT([0]!nilai,1)+1))</definedName>
    <definedName name="ratus2" localSheetId="64">" "&amp;INDEX('199_Marugame_Smrng&amp;Cirebon'!idxRatusan,--LEFT(TEXT(RIGHT([0]!nilai,3),"000"),1)+1)&amp;" "&amp;IF(--RIGHT([0]!nilai,2)&lt;=20,INDEX('199_Marugame_Smrng&amp;Cirebon'!idxSatuSampaiDuaPuluh,--LEFT(RIGHT([0]!nilai,2),2)+1),INDEX('199_Marugame_Smrng&amp;Cirebon'!idxSatuSampaiDuaPuluh,--LEFT(RIGHT([0]!nilai,2),1)+1)&amp;" puluh "&amp;INDEX('199_Marugame_Smrng&amp;Cirebon'!idxSatuSampaiDuaPuluh,--RIGHT([0]!nilai,1)+1))</definedName>
    <definedName name="ratus2" localSheetId="65">" "&amp;INDEX('200_Marugame_solo'!idxRatusan,--LEFT(TEXT(RIGHT([0]!nilai,3),"000"),1)+1)&amp;" "&amp;IF(--RIGHT([0]!nilai,2)&lt;=20,INDEX('200_Marugame_solo'!idxSatuSampaiDuaPuluh,--LEFT(RIGHT([0]!nilai,2),2)+1),INDEX('200_Marugame_solo'!idxSatuSampaiDuaPuluh,--LEFT(RIGHT([0]!nilai,2),1)+1)&amp;" puluh "&amp;INDEX('200_Marugame_solo'!idxSatuSampaiDuaPuluh,--RIGHT([0]!nilai,1)+1))</definedName>
    <definedName name="ratus2" localSheetId="66">" "&amp;INDEX('201_Marugame_Bandung'!idxRatusan,--LEFT(TEXT(RIGHT([0]!nilai,3),"000"),1)+1)&amp;" "&amp;IF(--RIGHT([0]!nilai,2)&lt;=20,INDEX('201_Marugame_Bandung'!idxSatuSampaiDuaPuluh,--LEFT(RIGHT([0]!nilai,2),2)+1),INDEX('201_Marugame_Bandung'!idxSatuSampaiDuaPuluh,--LEFT(RIGHT([0]!nilai,2),1)+1)&amp;" puluh "&amp;INDEX('201_Marugame_Bandung'!idxSatuSampaiDuaPuluh,--RIGHT([0]!nilai,1)+1))</definedName>
    <definedName name="ratus2" localSheetId="74">" "&amp;INDEX('209_Truelogs_Jambi Pel'!idxRatusan,--LEFT(TEXT(RIGHT([0]!nilai,3),"000"),1)+1)&amp;" "&amp;IF(--RIGHT([0]!nilai,2)&lt;=20,INDEX('209_Truelogs_Jambi Pel'!idxSatuSampaiDuaPuluh,--LEFT(RIGHT([0]!nilai,2),2)+1),INDEX('209_Truelogs_Jambi Pel'!idxSatuSampaiDuaPuluh,--LEFT(RIGHT([0]!nilai,2),1)+1)&amp;" puluh "&amp;INDEX('209_Truelogs_Jambi Pel'!idxSatuSampaiDuaPuluh,--RIGHT([0]!nilai,1)+1))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"&amp;INDEX('134_Telkom Satelit_Bogor'!idxRatusan,--LEFT(TEXT(RIGHT('[2]Pos Log Serang 260721'!XFD1,3),"000"),1)+1)&amp;" "&amp;IF(--RIGHT('[2]Pos Log Serang 260721'!XFD1,2)&lt;=20,INDEX('134_Telkom Satelit_Bogor'!idxSatuSampaiDuaPuluh,--LEFT(RIGHT('[2]Pos Log Serang 260721'!XFD1,2),2)+1),INDEX('134_Telkom Satelit_Bogor'!idxSatuSampaiDuaPuluh,--LEFT(RIGHT('[2]Pos Log Serang 260721'!XFD1,2),1)+1)&amp;" puluh "&amp;INDEX('134_Telkom Satelit_Bogor'!idxSatuSampaiDuaPuluh,--RIGHT('[2]Pos Log Serang 260721'!XFD1,1)+1))</definedName>
    <definedName name="ratus3" localSheetId="1">" "&amp;INDEX('135_SITC_pabeanan_Cina'!idxRatusan,--LEFT(TEXT(RIGHT('[2]Pos Log Serang 260721'!XFD1,3),"000"),1)+1)&amp;" "&amp;IF(--RIGHT('[2]Pos Log Serang 260721'!XFD1,2)&lt;=20,INDEX('135_SITC_pabeanan_Cina'!idxSatuSampaiDuaPuluh,--LEFT(RIGHT('[2]Pos Log Serang 260721'!XFD1,2),2)+1),INDEX('135_SITC_pabeanan_Cina'!idxSatuSampaiDuaPuluh,--LEFT(RIGHT('[2]Pos Log Serang 260721'!XFD1,2),1)+1)&amp;" puluh "&amp;INDEX('135_SITC_pabeanan_Cina'!idxSatuSampaiDuaPuluh,--RIGHT('[2]Pos Log Serang 260721'!XFD1,1)+1))</definedName>
    <definedName name="ratus3" localSheetId="3">" "&amp;INDEX('137_Galaksi Mandiri_Makassar'!idxRatusan,--LEFT(TEXT(RIGHT('[2]Pos Log Serang 260721'!XFD1,3),"000"),1)+1)&amp;" "&amp;IF(--RIGHT('[2]Pos Log Serang 260721'!XFD1,2)&lt;=20,INDEX('137_Galaksi Mandiri_Makassar'!idxSatuSampaiDuaPuluh,--LEFT(RIGHT('[2]Pos Log Serang 260721'!XFD1,2),2)+1),INDEX('137_Galaksi Mandiri_Makassar'!idxSatuSampaiDuaPuluh,--LEFT(RIGHT('[2]Pos Log Serang 260721'!XFD1,2),1)+1)&amp;" puluh "&amp;INDEX('137_Galaksi Mandiri_Makassar'!idxSatuSampaiDuaPuluh,--RIGHT('[2]Pos Log Serang 260721'!XFD1,1)+1))</definedName>
    <definedName name="ratus3" localSheetId="4">" "&amp;INDEX('138_Link pasifik_USA'!idxRatusan,--LEFT(TEXT(RIGHT('[2]Pos Log Serang 260721'!XFD1,3),"000"),1)+1)&amp;" "&amp;IF(--RIGHT('[2]Pos Log Serang 260721'!XFD1,2)&lt;=20,INDEX('138_Link pasifik_USA'!idxSatuSampaiDuaPuluh,--LEFT(RIGHT('[2]Pos Log Serang 260721'!XFD1,2),2)+1),INDEX('138_Link pasifik_USA'!idxSatuSampaiDuaPuluh,--LEFT(RIGHT('[2]Pos Log Serang 260721'!XFD1,2),1)+1)&amp;" puluh "&amp;INDEX('138_Link pasifik_USA'!idxSatuSampaiDuaPuluh,--RIGHT('[2]Pos Log Serang 260721'!XFD1,1)+1))</definedName>
    <definedName name="ratus3" localSheetId="6">" "&amp;INDEX('140_Telkom Satelit_Depok'!idxRatusan,--LEFT(TEXT(RIGHT('[2]Pos Log Serang 260721'!XFD1,3),"000"),1)+1)&amp;" "&amp;IF(--RIGHT('[2]Pos Log Serang 260721'!XFD1,2)&lt;=20,INDEX('140_Telkom Satelit_Depok'!idxSatuSampaiDuaPuluh,--LEFT(RIGHT('[2]Pos Log Serang 260721'!XFD1,2),2)+1),INDEX('140_Telkom Satelit_Depok'!idxSatuSampaiDuaPuluh,--LEFT(RIGHT('[2]Pos Log Serang 260721'!XFD1,2),1)+1)&amp;" puluh "&amp;INDEX('140_Telkom Satelit_Depok'!idxSatuSampaiDuaPuluh,--RIGHT('[2]Pos Log Serang 260721'!XFD1,1)+1))</definedName>
    <definedName name="ratus3" localSheetId="7">" "&amp;INDEX('141_Marugame_solo'!idxRatusan,--LEFT(TEXT(RIGHT('[2]Pos Log Serang 260721'!XFD1,3),"000"),1)+1)&amp;" "&amp;IF(--RIGHT('[2]Pos Log Serang 260721'!XFD1,2)&lt;=20,INDEX('141_Marugame_solo'!idxSatuSampaiDuaPuluh,--LEFT(RIGHT('[2]Pos Log Serang 260721'!XFD1,2),2)+1),INDEX('141_Marugame_solo'!idxSatuSampaiDuaPuluh,--LEFT(RIGHT('[2]Pos Log Serang 260721'!XFD1,2),1)+1)&amp;" puluh "&amp;INDEX('141_Marugame_solo'!idxSatuSampaiDuaPuluh,--RIGHT('[2]Pos Log Serang 260721'!XFD1,1)+1))</definedName>
    <definedName name="ratus3" localSheetId="8">" "&amp;INDEX('142_Marugame_Bandung'!idxRatusan,--LEFT(TEXT(RIGHT('[2]Pos Log Serang 260721'!XFD1,3),"000"),1)+1)&amp;" "&amp;IF(--RIGHT('[2]Pos Log Serang 260721'!XFD1,2)&lt;=20,INDEX('142_Marugame_Bandung'!idxSatuSampaiDuaPuluh,--LEFT(RIGHT('[2]Pos Log Serang 260721'!XFD1,2),2)+1),INDEX('142_Marugame_Bandung'!idxSatuSampaiDuaPuluh,--LEFT(RIGHT('[2]Pos Log Serang 260721'!XFD1,2),1)+1)&amp;" puluh "&amp;INDEX('142_Marugame_Bandung'!idxSatuSampaiDuaPuluh,--RIGHT('[2]Pos Log Serang 260721'!XFD1,1)+1))</definedName>
    <definedName name="ratus3" localSheetId="9">" "&amp;INDEX('143_Marugame_Jakarta'!idxRatusan,--LEFT(TEXT(RIGHT('[2]Pos Log Serang 260721'!XFD1,3),"000"),1)+1)&amp;" "&amp;IF(--RIGHT('[2]Pos Log Serang 260721'!XFD1,2)&lt;=20,INDEX('143_Marugame_Jakarta'!idxSatuSampaiDuaPuluh,--LEFT(RIGHT('[2]Pos Log Serang 260721'!XFD1,2),2)+1),INDEX('143_Marugame_Jakarta'!idxSatuSampaiDuaPuluh,--LEFT(RIGHT('[2]Pos Log Serang 260721'!XFD1,2),1)+1)&amp;" puluh "&amp;INDEX('143_Marugame_Jakarta'!idxSatuSampaiDuaPuluh,--RIGHT('[2]Pos Log Serang 260721'!XFD1,1)+1))</definedName>
    <definedName name="ratus3" localSheetId="10">" "&amp;INDEX('144_Marugame_Jakarta '!idxRatusan,--LEFT(TEXT(RIGHT('[2]Pos Log Serang 260721'!XFD1,3),"000"),1)+1)&amp;" "&amp;IF(--RIGHT('[2]Pos Log Serang 260721'!XFD1,2)&lt;=20,INDEX('144_Marugame_Jakarta '!idxSatuSampaiDuaPuluh,--LEFT(RIGHT('[2]Pos Log Serang 260721'!XFD1,2),2)+1),INDEX('144_Marugame_Jakarta '!idxSatuSampaiDuaPuluh,--LEFT(RIGHT('[2]Pos Log Serang 260721'!XFD1,2),1)+1)&amp;" puluh "&amp;INDEX('144_Marugame_Jakarta '!idxSatuSampaiDuaPuluh,--RIGHT('[2]Pos Log Serang 260721'!XFD1,1)+1))</definedName>
    <definedName name="ratus3" localSheetId="11">" "&amp;INDEX('145_Marugame_Semarang'!idxRatusan,--LEFT(TEXT(RIGHT('[2]Pos Log Serang 260721'!XFD1,3),"000"),1)+1)&amp;" "&amp;IF(--RIGHT('[2]Pos Log Serang 260721'!XFD1,2)&lt;=20,INDEX('145_Marugame_Semarang'!idxSatuSampaiDuaPuluh,--LEFT(RIGHT('[2]Pos Log Serang 260721'!XFD1,2),2)+1),INDEX('145_Marugame_Semarang'!idxSatuSampaiDuaPuluh,--LEFT(RIGHT('[2]Pos Log Serang 260721'!XFD1,2),1)+1)&amp;" puluh "&amp;INDEX('145_Marugame_Semarang'!idxSatuSampaiDuaPuluh,--RIGHT('[2]Pos Log Serang 260721'!XFD1,1)+1))</definedName>
    <definedName name="ratus3" localSheetId="12">" "&amp;INDEX('147_Marugame Jogja'!idxRatusan,--LEFT(TEXT(RIGHT('[2]Pos Log Serang 260721'!XFD1,3),"000"),1)+1)&amp;" "&amp;IF(--RIGHT('[2]Pos Log Serang 260721'!XFD1,2)&lt;=20,INDEX('147_Marugame Jogja'!idxSatuSampaiDuaPuluh,--LEFT(RIGHT('[2]Pos Log Serang 260721'!XFD1,2),2)+1),INDEX('147_Marugame Jogja'!idxSatuSampaiDuaPuluh,--LEFT(RIGHT('[2]Pos Log Serang 260721'!XFD1,2),1)+1)&amp;" puluh "&amp;INDEX('147_Marugame Jogja'!idxSatuSampaiDuaPuluh,--RIGHT('[2]Pos Log Serang 260721'!XFD1,1)+1))</definedName>
    <definedName name="ratus3" localSheetId="13">" "&amp;INDEX('148_Marugame Bandung'!idxRatusan,--LEFT(TEXT(RIGHT('[2]Pos Log Serang 260721'!XFD1,3),"000"),1)+1)&amp;" "&amp;IF(--RIGHT('[2]Pos Log Serang 260721'!XFD1,2)&lt;=20,INDEX('148_Marugame Bandung'!idxSatuSampaiDuaPuluh,--LEFT(RIGHT('[2]Pos Log Serang 260721'!XFD1,2),2)+1),INDEX('148_Marugame Bandung'!idxSatuSampaiDuaPuluh,--LEFT(RIGHT('[2]Pos Log Serang 260721'!XFD1,2),1)+1)&amp;" puluh "&amp;INDEX('148_Marugame Bandung'!idxSatuSampaiDuaPuluh,--RIGHT('[2]Pos Log Serang 260721'!XFD1,1)+1))</definedName>
    <definedName name="ratus3" localSheetId="14">" "&amp;INDEX('149_Marugame_Bogor'!idxRatusan,--LEFT(TEXT(RIGHT('[2]Pos Log Serang 260721'!XFD1,3),"000"),1)+1)&amp;" "&amp;IF(--RIGHT('[2]Pos Log Serang 260721'!XFD1,2)&lt;=20,INDEX('149_Marugame_Bogor'!idxSatuSampaiDuaPuluh,--LEFT(RIGHT('[2]Pos Log Serang 260721'!XFD1,2),2)+1),INDEX('149_Marugame_Bogor'!idxSatuSampaiDuaPuluh,--LEFT(RIGHT('[2]Pos Log Serang 260721'!XFD1,2),1)+1)&amp;" puluh "&amp;INDEX('149_Marugame_Bogor'!idxSatuSampaiDuaPuluh,--RIGHT('[2]Pos Log Serang 260721'!XFD1,1)+1))</definedName>
    <definedName name="ratus3" localSheetId="22">" "&amp;INDEX('158_W6_DEPOK'!idxRatusan,--LEFT(TEXT(RIGHT('[2]Pos Log Serang 260721'!XFD1,3),"000"),1)+1)&amp;" "&amp;IF(--RIGHT('[2]Pos Log Serang 260721'!XFD1,2)&lt;=20,INDEX('158_W6_DEPOK'!idxSatuSampaiDuaPuluh,--LEFT(RIGHT('[2]Pos Log Serang 260721'!XFD1,2),2)+1),INDEX('158_W6_DEPOK'!idxSatuSampaiDuaPuluh,--LEFT(RIGHT('[2]Pos Log Serang 260721'!XFD1,2),1)+1)&amp;" puluh "&amp;INDEX('158_W6_DEPOK'!idxSatuSampaiDuaPuluh,--RIGHT('[2]Pos Log Serang 260721'!XFD1,1)+1))</definedName>
    <definedName name="ratus3" localSheetId="24">" "&amp;INDEX('159_W6_TANGERANG'!idxRatusan,--LEFT(TEXT(RIGHT('[2]Pos Log Serang 260721'!XFD1,3),"000"),1)+1)&amp;" "&amp;IF(--RIGHT('[2]Pos Log Serang 260721'!XFD1,2)&lt;=20,INDEX('159_W6_TANGERANG'!idxSatuSampaiDuaPuluh,--LEFT(RIGHT('[2]Pos Log Serang 260721'!XFD1,2),2)+1),INDEX('159_W6_TANGERANG'!idxSatuSampaiDuaPuluh,--LEFT(RIGHT('[2]Pos Log Serang 260721'!XFD1,2),1)+1)&amp;" puluh "&amp;INDEX('159_W6_TANGERANG'!idxSatuSampaiDuaPuluh,--RIGHT('[2]Pos Log Serang 260721'!XFD1,1)+1))</definedName>
    <definedName name="ratus3" localSheetId="25">" "&amp;INDEX('160_W6_TANGERANG'!idxRatusan,--LEFT(TEXT(RIGHT('[2]Pos Log Serang 260721'!XFD1,3),"000"),1)+1)&amp;" "&amp;IF(--RIGHT('[2]Pos Log Serang 260721'!XFD1,2)&lt;=20,INDEX('160_W6_TANGERANG'!idxSatuSampaiDuaPuluh,--LEFT(RIGHT('[2]Pos Log Serang 260721'!XFD1,2),2)+1),INDEX('160_W6_TANGERANG'!idxSatuSampaiDuaPuluh,--LEFT(RIGHT('[2]Pos Log Serang 260721'!XFD1,2),1)+1)&amp;" puluh "&amp;INDEX('160_W6_TANGERANG'!idxSatuSampaiDuaPuluh,--RIGHT('[2]Pos Log Serang 260721'!XFD1,1)+1))</definedName>
    <definedName name="ratus3" localSheetId="26">" "&amp;INDEX('161_W6_TANGERANG'!idxRatusan,--LEFT(TEXT(RIGHT('[2]Pos Log Serang 260721'!XFD1,3),"000"),1)+1)&amp;" "&amp;IF(--RIGHT('[2]Pos Log Serang 260721'!XFD1,2)&lt;=20,INDEX('161_W6_TANGERANG'!idxSatuSampaiDuaPuluh,--LEFT(RIGHT('[2]Pos Log Serang 260721'!XFD1,2),2)+1),INDEX('161_W6_TANGERANG'!idxSatuSampaiDuaPuluh,--LEFT(RIGHT('[2]Pos Log Serang 260721'!XFD1,2),1)+1)&amp;" puluh "&amp;INDEX('161_W6_TANGERANG'!idxSatuSampaiDuaPuluh,--RIGHT('[2]Pos Log Serang 260721'!XFD1,1)+1))</definedName>
    <definedName name="ratus3" localSheetId="27">" "&amp;INDEX('162_W6_TANGERANG'!idxRatusan,--LEFT(TEXT(RIGHT('[2]Pos Log Serang 260721'!XFD1,3),"000"),1)+1)&amp;" "&amp;IF(--RIGHT('[2]Pos Log Serang 260721'!XFD1,2)&lt;=20,INDEX('162_W6_TANGERANG'!idxSatuSampaiDuaPuluh,--LEFT(RIGHT('[2]Pos Log Serang 260721'!XFD1,2),2)+1),INDEX('162_W6_TANGERANG'!idxSatuSampaiDuaPuluh,--LEFT(RIGHT('[2]Pos Log Serang 260721'!XFD1,2),1)+1)&amp;" puluh "&amp;INDEX('162_W6_TANGERANG'!idxSatuSampaiDuaPuluh,--RIGHT('[2]Pos Log Serang 260721'!XFD1,1)+1))</definedName>
    <definedName name="ratus3" localSheetId="28">" "&amp;INDEX('163_W6_TANGERANG'!idxRatusan,--LEFT(TEXT(RIGHT('[2]Pos Log Serang 260721'!XFD1,3),"000"),1)+1)&amp;" "&amp;IF(--RIGHT('[2]Pos Log Serang 260721'!XFD1,2)&lt;=20,INDEX('163_W6_TANGERANG'!idxSatuSampaiDuaPuluh,--LEFT(RIGHT('[2]Pos Log Serang 260721'!XFD1,2),2)+1),INDEX('163_W6_TANGERANG'!idxSatuSampaiDuaPuluh,--LEFT(RIGHT('[2]Pos Log Serang 260721'!XFD1,2),1)+1)&amp;" puluh "&amp;INDEX('163_W6_TANGERANG'!idxSatuSampaiDuaPuluh,--RIGHT('[2]Pos Log Serang 260721'!XFD1,1)+1))</definedName>
    <definedName name="ratus3" localSheetId="29">" "&amp;INDEX('164_W6_PULOGADUNG'!idxRatusan,--LEFT(TEXT(RIGHT('[2]Pos Log Serang 260721'!XFD1,3),"000"),1)+1)&amp;" "&amp;IF(--RIGHT('[2]Pos Log Serang 260721'!XFD1,2)&lt;=20,INDEX('164_W6_PULOGADUNG'!idxSatuSampaiDuaPuluh,--LEFT(RIGHT('[2]Pos Log Serang 260721'!XFD1,2),2)+1),INDEX('164_W6_PULOGADUNG'!idxSatuSampaiDuaPuluh,--LEFT(RIGHT('[2]Pos Log Serang 260721'!XFD1,2),1)+1)&amp;" puluh "&amp;INDEX('164_W6_PULOGADUNG'!idxSatuSampaiDuaPuluh,--RIGHT('[2]Pos Log Serang 260721'!XFD1,1)+1))</definedName>
    <definedName name="ratus3" localSheetId="30">" "&amp;INDEX('165_W6_PENJARINGAN'!idxRatusan,--LEFT(TEXT(RIGHT('[2]Pos Log Serang 260721'!XFD1,3),"000"),1)+1)&amp;" "&amp;IF(--RIGHT('[2]Pos Log Serang 260721'!XFD1,2)&lt;=20,INDEX('165_W6_PENJARINGAN'!idxSatuSampaiDuaPuluh,--LEFT(RIGHT('[2]Pos Log Serang 260721'!XFD1,2),2)+1),INDEX('165_W6_PENJARINGAN'!idxSatuSampaiDuaPuluh,--LEFT(RIGHT('[2]Pos Log Serang 260721'!XFD1,2),1)+1)&amp;" puluh "&amp;INDEX('165_W6_PENJARINGAN'!idxSatuSampaiDuaPuluh,--RIGHT('[2]Pos Log Serang 260721'!XFD1,1)+1))</definedName>
    <definedName name="ratus3" localSheetId="31">" "&amp;INDEX('166_W6_Pakuwon Surabaya'!idxRatusan,--LEFT(TEXT(RIGHT('[2]Pos Log Serang 260721'!XFD1,3),"000"),1)+1)&amp;" "&amp;IF(--RIGHT('[2]Pos Log Serang 260721'!XFD1,2)&lt;=20,INDEX('166_W6_Pakuwon Surabaya'!idxSatuSampaiDuaPuluh,--LEFT(RIGHT('[2]Pos Log Serang 260721'!XFD1,2),2)+1),INDEX('166_W6_Pakuwon Surabaya'!idxSatuSampaiDuaPuluh,--LEFT(RIGHT('[2]Pos Log Serang 260721'!XFD1,2),1)+1)&amp;" puluh "&amp;INDEX('166_W6_Pakuwon Surabaya'!idxSatuSampaiDuaPuluh,--RIGHT('[2]Pos Log Serang 260721'!XFD1,1)+1))</definedName>
    <definedName name="ratus3" localSheetId="32">" "&amp;INDEX('167_W6_Tangerang'!idxRatusan,--LEFT(TEXT(RIGHT('[2]Pos Log Serang 260721'!XFD1,3),"000"),1)+1)&amp;" "&amp;IF(--RIGHT('[2]Pos Log Serang 260721'!XFD1,2)&lt;=20,INDEX('167_W6_Tangerang'!idxSatuSampaiDuaPuluh,--LEFT(RIGHT('[2]Pos Log Serang 260721'!XFD1,2),2)+1),INDEX('167_W6_Tangerang'!idxSatuSampaiDuaPuluh,--LEFT(RIGHT('[2]Pos Log Serang 260721'!XFD1,2),1)+1)&amp;" puluh "&amp;INDEX('167_W6_Tangerang'!idxSatuSampaiDuaPuluh,--RIGHT('[2]Pos Log Serang 260721'!XFD1,1)+1))</definedName>
    <definedName name="ratus3" localSheetId="33">" "&amp;INDEX('168_W6_Tangerang'!idxRatusan,--LEFT(TEXT(RIGHT('[2]Pos Log Serang 260721'!XFD1,3),"000"),1)+1)&amp;" "&amp;IF(--RIGHT('[2]Pos Log Serang 260721'!XFD1,2)&lt;=20,INDEX('168_W6_Tangerang'!idxSatuSampaiDuaPuluh,--LEFT(RIGHT('[2]Pos Log Serang 260721'!XFD1,2),2)+1),INDEX('168_W6_Tangerang'!idxSatuSampaiDuaPuluh,--LEFT(RIGHT('[2]Pos Log Serang 260721'!XFD1,2),1)+1)&amp;" puluh "&amp;INDEX('168_W6_Tangerang'!idxSatuSampaiDuaPuluh,--RIGHT('[2]Pos Log Serang 260721'!XFD1,1)+1))</definedName>
    <definedName name="ratus3" localSheetId="34">" "&amp;INDEX('169_W6_ Cakung'!idxRatusan,--LEFT(TEXT(RIGHT('[2]Pos Log Serang 260721'!XFD1,3),"000"),1)+1)&amp;" "&amp;IF(--RIGHT('[2]Pos Log Serang 260721'!XFD1,2)&lt;=20,INDEX('169_W6_ Cakung'!idxSatuSampaiDuaPuluh,--LEFT(RIGHT('[2]Pos Log Serang 260721'!XFD1,2),2)+1),INDEX('169_W6_ Cakung'!idxSatuSampaiDuaPuluh,--LEFT(RIGHT('[2]Pos Log Serang 260721'!XFD1,2),1)+1)&amp;" puluh "&amp;INDEX('169_W6_ Cakung'!idxSatuSampaiDuaPuluh,--RIGHT('[2]Pos Log Serang 260721'!XFD1,1)+1))</definedName>
    <definedName name="ratus3" localSheetId="35">" "&amp;INDEX('170_W6_Citeureup'!idxRatusan,--LEFT(TEXT(RIGHT('[2]Pos Log Serang 260721'!XFD1,3),"000"),1)+1)&amp;" "&amp;IF(--RIGHT('[2]Pos Log Serang 260721'!XFD1,2)&lt;=20,INDEX('170_W6_Citeureup'!idxSatuSampaiDuaPuluh,--LEFT(RIGHT('[2]Pos Log Serang 260721'!XFD1,2),2)+1),INDEX('170_W6_Citeureup'!idxSatuSampaiDuaPuluh,--LEFT(RIGHT('[2]Pos Log Serang 260721'!XFD1,2),1)+1)&amp;" puluh "&amp;INDEX('170_W6_Citeureup'!idxSatuSampaiDuaPuluh,--RIGHT('[2]Pos Log Serang 260721'!XFD1,1)+1))</definedName>
    <definedName name="ratus3" localSheetId="36">" "&amp;INDEX('171_W6_Tangerang'!idxRatusan,--LEFT(TEXT(RIGHT('[2]Pos Log Serang 260721'!XFD1,3),"000"),1)+1)&amp;" "&amp;IF(--RIGHT('[2]Pos Log Serang 260721'!XFD1,2)&lt;=20,INDEX('171_W6_Tangerang'!idxSatuSampaiDuaPuluh,--LEFT(RIGHT('[2]Pos Log Serang 260721'!XFD1,2),2)+1),INDEX('171_W6_Tangerang'!idxSatuSampaiDuaPuluh,--LEFT(RIGHT('[2]Pos Log Serang 260721'!XFD1,2),1)+1)&amp;" puluh "&amp;INDEX('171_W6_Tangerang'!idxSatuSampaiDuaPuluh,--RIGHT('[2]Pos Log Serang 260721'!XFD1,1)+1))</definedName>
    <definedName name="ratus3" localSheetId="38">" "&amp;INDEX('172_W6_Ancol,Marunda, Koja'!idxRatusan,--LEFT(TEXT(RIGHT('[2]Pos Log Serang 260721'!XFD1,3),"000"),1)+1)&amp;" "&amp;IF(--RIGHT('[2]Pos Log Serang 260721'!XFD1,2)&lt;=20,INDEX('172_W6_Ancol,Marunda, Koja'!idxSatuSampaiDuaPuluh,--LEFT(RIGHT('[2]Pos Log Serang 260721'!XFD1,2),2)+1),INDEX('172_W6_Ancol,Marunda, Koja'!idxSatuSampaiDuaPuluh,--LEFT(RIGHT('[2]Pos Log Serang 260721'!XFD1,2),1)+1)&amp;" puluh "&amp;INDEX('172_W6_Ancol,Marunda, Koja'!idxSatuSampaiDuaPuluh,--RIGHT('[2]Pos Log Serang 260721'!XFD1,1)+1))</definedName>
    <definedName name="ratus3" localSheetId="37">" "&amp;INDEX('173_W6_Tangerang'!idxRatusan,--LEFT(TEXT(RIGHT('[2]Pos Log Serang 260721'!XFD1,3),"000"),1)+1)&amp;" "&amp;IF(--RIGHT('[2]Pos Log Serang 260721'!XFD1,2)&lt;=20,INDEX('173_W6_Tangerang'!idxSatuSampaiDuaPuluh,--LEFT(RIGHT('[2]Pos Log Serang 260721'!XFD1,2),2)+1),INDEX('173_W6_Tangerang'!idxSatuSampaiDuaPuluh,--LEFT(RIGHT('[2]Pos Log Serang 260721'!XFD1,2),1)+1)&amp;" puluh "&amp;INDEX('173_W6_Tangerang'!idxSatuSampaiDuaPuluh,--RIGHT('[2]Pos Log Serang 260721'!XFD1,1)+1))</definedName>
    <definedName name="ratus3" localSheetId="39">" "&amp;INDEX('174_W6_Tangerang '!idxRatusan,--LEFT(TEXT(RIGHT('[2]Pos Log Serang 260721'!XFD1,3),"000"),1)+1)&amp;" "&amp;IF(--RIGHT('[2]Pos Log Serang 260721'!XFD1,2)&lt;=20,INDEX('174_W6_Tangerang '!idxSatuSampaiDuaPuluh,--LEFT(RIGHT('[2]Pos Log Serang 260721'!XFD1,2),2)+1),INDEX('174_W6_Tangerang '!idxSatuSampaiDuaPuluh,--LEFT(RIGHT('[2]Pos Log Serang 260721'!XFD1,2),1)+1)&amp;" puluh "&amp;INDEX('174_W6_Tangerang '!idxSatuSampaiDuaPuluh,--RIGHT('[2]Pos Log Serang 260721'!XFD1,1)+1))</definedName>
    <definedName name="ratus3" localSheetId="40">" "&amp;INDEX('175_W6_Tangerang '!idxRatusan,--LEFT(TEXT(RIGHT('[2]Pos Log Serang 260721'!XFD1,3),"000"),1)+1)&amp;" "&amp;IF(--RIGHT('[2]Pos Log Serang 260721'!XFD1,2)&lt;=20,INDEX('175_W6_Tangerang '!idxSatuSampaiDuaPuluh,--LEFT(RIGHT('[2]Pos Log Serang 260721'!XFD1,2),2)+1),INDEX('175_W6_Tangerang '!idxSatuSampaiDuaPuluh,--LEFT(RIGHT('[2]Pos Log Serang 260721'!XFD1,2),1)+1)&amp;" puluh "&amp;INDEX('175_W6_Tangerang '!idxSatuSampaiDuaPuluh,--RIGHT('[2]Pos Log Serang 260721'!XFD1,1)+1))</definedName>
    <definedName name="ratus3" localSheetId="41">" "&amp;INDEX('176_W6_Sukabumi'!idxRatusan,--LEFT(TEXT(RIGHT('[2]Pos Log Serang 260721'!XFD1,3),"000"),1)+1)&amp;" "&amp;IF(--RIGHT('[2]Pos Log Serang 260721'!XFD1,2)&lt;=20,INDEX('176_W6_Sukabumi'!idxSatuSampaiDuaPuluh,--LEFT(RIGHT('[2]Pos Log Serang 260721'!XFD1,2),2)+1),INDEX('176_W6_Sukabumi'!idxSatuSampaiDuaPuluh,--LEFT(RIGHT('[2]Pos Log Serang 260721'!XFD1,2),1)+1)&amp;" puluh "&amp;INDEX('176_W6_Sukabumi'!idxSatuSampaiDuaPuluh,--RIGHT('[2]Pos Log Serang 260721'!XFD1,1)+1))</definedName>
    <definedName name="ratus3" localSheetId="42">" "&amp;INDEX('177_W6_Tangerang'!idxRatusan,--LEFT(TEXT(RIGHT('[2]Pos Log Serang 260721'!XFD1,3),"000"),1)+1)&amp;" "&amp;IF(--RIGHT('[2]Pos Log Serang 260721'!XFD1,2)&lt;=20,INDEX('177_W6_Tangerang'!idxSatuSampaiDuaPuluh,--LEFT(RIGHT('[2]Pos Log Serang 260721'!XFD1,2),2)+1),INDEX('177_W6_Tangerang'!idxSatuSampaiDuaPuluh,--LEFT(RIGHT('[2]Pos Log Serang 260721'!XFD1,2),1)+1)&amp;" puluh "&amp;INDEX('177_W6_Tangerang'!idxSatuSampaiDuaPuluh,--RIGHT('[2]Pos Log Serang 260721'!XFD1,1)+1))</definedName>
    <definedName name="ratus3" localSheetId="43">" "&amp;INDEX('178_W6_Meruya'!idxRatusan,--LEFT(TEXT(RIGHT('[2]Pos Log Serang 260721'!XFD1,3),"000"),1)+1)&amp;" "&amp;IF(--RIGHT('[2]Pos Log Serang 260721'!XFD1,2)&lt;=20,INDEX('178_W6_Meruya'!idxSatuSampaiDuaPuluh,--LEFT(RIGHT('[2]Pos Log Serang 260721'!XFD1,2),2)+1),INDEX('178_W6_Meruya'!idxSatuSampaiDuaPuluh,--LEFT(RIGHT('[2]Pos Log Serang 260721'!XFD1,2),1)+1)&amp;" puluh "&amp;INDEX('178_W6_Meruya'!idxSatuSampaiDuaPuluh,--RIGHT('[2]Pos Log Serang 260721'!XFD1,1)+1))</definedName>
    <definedName name="ratus3" localSheetId="44">" "&amp;INDEX('179_W6_Kosambi'!idxRatusan,--LEFT(TEXT(RIGHT('[2]Pos Log Serang 260721'!XFD1,3),"000"),1)+1)&amp;" "&amp;IF(--RIGHT('[2]Pos Log Serang 260721'!XFD1,2)&lt;=20,INDEX('179_W6_Kosambi'!idxSatuSampaiDuaPuluh,--LEFT(RIGHT('[2]Pos Log Serang 260721'!XFD1,2),2)+1),INDEX('179_W6_Kosambi'!idxSatuSampaiDuaPuluh,--LEFT(RIGHT('[2]Pos Log Serang 260721'!XFD1,2),1)+1)&amp;" puluh "&amp;INDEX('179_W6_Kosambi'!idxSatuSampaiDuaPuluh,--RIGHT('[2]Pos Log Serang 260721'!XFD1,1)+1))</definedName>
    <definedName name="ratus3" localSheetId="45">" "&amp;INDEX('180_W6_Tangerang'!idxRatusan,--LEFT(TEXT(RIGHT('[2]Pos Log Serang 260721'!XFD1,3),"000"),1)+1)&amp;" "&amp;IF(--RIGHT('[2]Pos Log Serang 260721'!XFD1,2)&lt;=20,INDEX('180_W6_Tangerang'!idxSatuSampaiDuaPuluh,--LEFT(RIGHT('[2]Pos Log Serang 260721'!XFD1,2),2)+1),INDEX('180_W6_Tangerang'!idxSatuSampaiDuaPuluh,--LEFT(RIGHT('[2]Pos Log Serang 260721'!XFD1,2),1)+1)&amp;" puluh "&amp;INDEX('180_W6_Tangerang'!idxSatuSampaiDuaPuluh,--RIGHT('[2]Pos Log Serang 260721'!XFD1,1)+1))</definedName>
    <definedName name="ratus3" localSheetId="49">" "&amp;INDEX('184_Winson_Probolinggo'!idxRatusan,--LEFT(TEXT(RIGHT('[2]Pos Log Serang 260721'!XFD1,3),"000"),1)+1)&amp;" "&amp;IF(--RIGHT('[2]Pos Log Serang 260721'!XFD1,2)&lt;=20,INDEX('184_Winson_Probolinggo'!idxSatuSampaiDuaPuluh,--LEFT(RIGHT('[2]Pos Log Serang 260721'!XFD1,2),2)+1),INDEX('184_Winson_Probolinggo'!idxSatuSampaiDuaPuluh,--LEFT(RIGHT('[2]Pos Log Serang 260721'!XFD1,2),1)+1)&amp;" puluh "&amp;INDEX('184_Winson_Probolinggo'!idxSatuSampaiDuaPuluh,--RIGHT('[2]Pos Log Serang 260721'!XFD1,1)+1))</definedName>
    <definedName name="ratus3" localSheetId="50">" "&amp;INDEX('185_Delta_Jawa tengah'!idxRatusan,--LEFT(TEXT(RIGHT('[2]Pos Log Serang 260721'!XFD1,3),"000"),1)+1)&amp;" "&amp;IF(--RIGHT('[2]Pos Log Serang 260721'!XFD1,2)&lt;=20,INDEX('185_Delta_Jawa tengah'!idxSatuSampaiDuaPuluh,--LEFT(RIGHT('[2]Pos Log Serang 260721'!XFD1,2),2)+1),INDEX('185_Delta_Jawa tengah'!idxSatuSampaiDuaPuluh,--LEFT(RIGHT('[2]Pos Log Serang 260721'!XFD1,2),1)+1)&amp;" puluh "&amp;INDEX('185_Delta_Jawa tengah'!idxSatuSampaiDuaPuluh,--RIGHT('[2]Pos Log Serang 260721'!XFD1,1)+1))</definedName>
    <definedName name="ratus3" localSheetId="53">" "&amp;INDEX('188_Truelogs_Jambi'!idxRatusan,--LEFT(TEXT(RIGHT('[2]Pos Log Serang 260721'!XFD1,3),"000"),1)+1)&amp;" "&amp;IF(--RIGHT('[2]Pos Log Serang 260721'!XFD1,2)&lt;=20,INDEX('188_Truelogs_Jambi'!idxSatuSampaiDuaPuluh,--LEFT(RIGHT('[2]Pos Log Serang 260721'!XFD1,2),2)+1),INDEX('188_Truelogs_Jambi'!idxSatuSampaiDuaPuluh,--LEFT(RIGHT('[2]Pos Log Serang 260721'!XFD1,2),1)+1)&amp;" puluh "&amp;INDEX('188_Truelogs_Jambi'!idxSatuSampaiDuaPuluh,--RIGHT('[2]Pos Log Serang 260721'!XFD1,1)+1))</definedName>
    <definedName name="ratus3" localSheetId="57">" "&amp;INDEX('192_Putra Log_Lombok'!idxRatusan,--LEFT(TEXT(RIGHT('[2]Pos Log Serang 260721'!XFD1,3),"000"),1)+1)&amp;" "&amp;IF(--RIGHT('[2]Pos Log Serang 260721'!XFD1,2)&lt;=20,INDEX('192_Putra Log_Lombok'!idxSatuSampaiDuaPuluh,--LEFT(RIGHT('[2]Pos Log Serang 260721'!XFD1,2),2)+1),INDEX('192_Putra Log_Lombok'!idxSatuSampaiDuaPuluh,--LEFT(RIGHT('[2]Pos Log Serang 260721'!XFD1,2),1)+1)&amp;" puluh "&amp;INDEX('192_Putra Log_Lombok'!idxSatuSampaiDuaPuluh,--RIGHT('[2]Pos Log Serang 260721'!XFD1,1)+1))</definedName>
    <definedName name="ratus3" localSheetId="58">" "&amp;INDEX('193_Pratama Trans_Riau'!idxRatusan,--LEFT(TEXT(RIGHT('[2]Pos Log Serang 260721'!XFD1,3),"000"),1)+1)&amp;" "&amp;IF(--RIGHT('[2]Pos Log Serang 260721'!XFD1,2)&lt;=20,INDEX('193_Pratama Trans_Riau'!idxSatuSampaiDuaPuluh,--LEFT(RIGHT('[2]Pos Log Serang 260721'!XFD1,2),2)+1),INDEX('193_Pratama Trans_Riau'!idxSatuSampaiDuaPuluh,--LEFT(RIGHT('[2]Pos Log Serang 260721'!XFD1,2),1)+1)&amp;" puluh "&amp;INDEX('193_Pratama Trans_Riau'!idxSatuSampaiDuaPuluh,--RIGHT('[2]Pos Log Serang 260721'!XFD1,1)+1))</definedName>
    <definedName name="ratus3" localSheetId="62">" "&amp;INDEX('197_Multitrans_Palembang'!idxRatusan,--LEFT(TEXT(RIGHT('[3]Pos Log Serang 260721'!XFD1,3),"000"),1)+1)&amp;" "&amp;IF(--RIGHT('[3]Pos Log Serang 260721'!XFD1,2)&lt;=20,INDEX('197_Multitrans_Palembang'!idxSatuSampaiDuaPuluh,--LEFT(RIGHT('[3]Pos Log Serang 260721'!XFD1,2),2)+1),INDEX('197_Multitrans_Palembang'!idxSatuSampaiDuaPuluh,--LEFT(RIGHT('[3]Pos Log Serang 260721'!XFD1,2),1)+1)&amp;" puluh "&amp;INDEX('197_Multitrans_Palembang'!idxSatuSampaiDuaPuluh,--RIGHT('[3]Pos Log Serang 260721'!XFD1,1)+1))</definedName>
    <definedName name="ratus3" localSheetId="63">" "&amp;INDEX('198_Marugame Jogja'!idxRatusan,--LEFT(TEXT(RIGHT('[2]Pos Log Serang 260721'!XFD1,3),"000"),1)+1)&amp;" "&amp;IF(--RIGHT('[2]Pos Log Serang 260721'!XFD1,2)&lt;=20,INDEX('198_Marugame Jogja'!idxSatuSampaiDuaPuluh,--LEFT(RIGHT('[2]Pos Log Serang 260721'!XFD1,2),2)+1),INDEX('198_Marugame Jogja'!idxSatuSampaiDuaPuluh,--LEFT(RIGHT('[2]Pos Log Serang 260721'!XFD1,2),1)+1)&amp;" puluh "&amp;INDEX('198_Marugame Jogja'!idxSatuSampaiDuaPuluh,--RIGHT('[2]Pos Log Serang 260721'!XFD1,1)+1))</definedName>
    <definedName name="ratus3" localSheetId="64">" "&amp;INDEX('199_Marugame_Smrng&amp;Cirebon'!idxRatusan,--LEFT(TEXT(RIGHT('[2]Pos Log Serang 260721'!XFD1,3),"000"),1)+1)&amp;" "&amp;IF(--RIGHT('[2]Pos Log Serang 260721'!XFD1,2)&lt;=20,INDEX('199_Marugame_Smrng&amp;Cirebon'!idxSatuSampaiDuaPuluh,--LEFT(RIGHT('[2]Pos Log Serang 260721'!XFD1,2),2)+1),INDEX('199_Marugame_Smrng&amp;Cirebon'!idxSatuSampaiDuaPuluh,--LEFT(RIGHT('[2]Pos Log Serang 260721'!XFD1,2),1)+1)&amp;" puluh "&amp;INDEX('199_Marugame_Smrng&amp;Cirebon'!idxSatuSampaiDuaPuluh,--RIGHT('[2]Pos Log Serang 260721'!XFD1,1)+1))</definedName>
    <definedName name="ratus3" localSheetId="65">" "&amp;INDEX('200_Marugame_solo'!idxRatusan,--LEFT(TEXT(RIGHT('[2]Pos Log Serang 260721'!XFD1,3),"000"),1)+1)&amp;" "&amp;IF(--RIGHT('[2]Pos Log Serang 260721'!XFD1,2)&lt;=20,INDEX('200_Marugame_solo'!idxSatuSampaiDuaPuluh,--LEFT(RIGHT('[2]Pos Log Serang 260721'!XFD1,2),2)+1),INDEX('200_Marugame_solo'!idxSatuSampaiDuaPuluh,--LEFT(RIGHT('[2]Pos Log Serang 260721'!XFD1,2),1)+1)&amp;" puluh "&amp;INDEX('200_Marugame_solo'!idxSatuSampaiDuaPuluh,--RIGHT('[2]Pos Log Serang 260721'!XFD1,1)+1))</definedName>
    <definedName name="ratus3" localSheetId="66">" "&amp;INDEX('201_Marugame_Bandung'!idxRatusan,--LEFT(TEXT(RIGHT('[2]Pos Log Serang 260721'!XFD1,3),"000"),1)+1)&amp;" "&amp;IF(--RIGHT('[2]Pos Log Serang 260721'!XFD1,2)&lt;=20,INDEX('201_Marugame_Bandung'!idxSatuSampaiDuaPuluh,--LEFT(RIGHT('[2]Pos Log Serang 260721'!XFD1,2),2)+1),INDEX('201_Marugame_Bandung'!idxSatuSampaiDuaPuluh,--LEFT(RIGHT('[2]Pos Log Serang 260721'!XFD1,2),1)+1)&amp;" puluh "&amp;INDEX('201_Marugame_Bandung'!idxSatuSampaiDuaPuluh,--RIGHT('[2]Pos Log Serang 260721'!XFD1,1)+1))</definedName>
    <definedName name="ratus3" localSheetId="74">" "&amp;INDEX('209_Truelogs_Jambi Pel'!idxRatusan,--LEFT(TEXT(RIGHT('[2]Pos Log Serang 260721'!XFD1,3),"000"),1)+1)&amp;" "&amp;IF(--RIGHT('[2]Pos Log Serang 260721'!XFD1,2)&lt;=20,INDEX('209_Truelogs_Jambi Pel'!idxSatuSampaiDuaPuluh,--LEFT(RIGHT('[2]Pos Log Serang 260721'!XFD1,2),2)+1),INDEX('209_Truelogs_Jambi Pel'!idxSatuSampaiDuaPuluh,--LEFT(RIGHT('[2]Pos Log Serang 260721'!XFD1,2),1)+1)&amp;" puluh "&amp;INDEX('209_Truelogs_Jambi Pel'!idxSatuSampaiDuaPuluh,--RIGHT('[2]Pos Log Serang 260721'!XFD1,1)+1))</definedName>
    <definedName name="ratus3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atus4" localSheetId="0">" "&amp;INDEX('134_Telkom Satelit_Bogor'!idxRatusan,--LEFT(TEXT(RIGHT('[2]Pos Log Serang 260721'!XFD1,3),"000"),1)+1)&amp;" "&amp;IF(--RIGHT('[2]Pos Log Serang 260721'!XFD1,2)&lt;=20,INDEX('134_Telkom Satelit_Bogor'!idxSatuSampaiDuaPuluh,--LEFT(RIGHT('[2]Pos Log Serang 260721'!XFD1,2),2)+1),INDEX('134_Telkom Satelit_Bogor'!idxSatuSampaiDuaPuluh,--LEFT(RIGHT('[2]Pos Log Serang 260721'!XFD1,2),1)+1)&amp;" puluh "&amp;INDEX('134_Telkom Satelit_Bogor'!idxSatuSampaiDuaPuluh,--RIGHT('[2]Pos Log Serang 260721'!XFD1,1)+1))</definedName>
    <definedName name="ratus4" localSheetId="1">" "&amp;INDEX('135_SITC_pabeanan_Cina'!idxRatusan,--LEFT(TEXT(RIGHT('[2]Pos Log Serang 260721'!XFD1,3),"000"),1)+1)&amp;" "&amp;IF(--RIGHT('[2]Pos Log Serang 260721'!XFD1,2)&lt;=20,INDEX('135_SITC_pabeanan_Cina'!idxSatuSampaiDuaPuluh,--LEFT(RIGHT('[2]Pos Log Serang 260721'!XFD1,2),2)+1),INDEX('135_SITC_pabeanan_Cina'!idxSatuSampaiDuaPuluh,--LEFT(RIGHT('[2]Pos Log Serang 260721'!XFD1,2),1)+1)&amp;" puluh "&amp;INDEX('135_SITC_pabeanan_Cina'!idxSatuSampaiDuaPuluh,--RIGHT('[2]Pos Log Serang 260721'!XFD1,1)+1))</definedName>
    <definedName name="ratus4" localSheetId="3">" "&amp;INDEX('137_Galaksi Mandiri_Makassar'!idxRatusan,--LEFT(TEXT(RIGHT('[2]Pos Log Serang 260721'!XFD1,3),"000"),1)+1)&amp;" "&amp;IF(--RIGHT('[2]Pos Log Serang 260721'!XFD1,2)&lt;=20,INDEX('137_Galaksi Mandiri_Makassar'!idxSatuSampaiDuaPuluh,--LEFT(RIGHT('[2]Pos Log Serang 260721'!XFD1,2),2)+1),INDEX('137_Galaksi Mandiri_Makassar'!idxSatuSampaiDuaPuluh,--LEFT(RIGHT('[2]Pos Log Serang 260721'!XFD1,2),1)+1)&amp;" puluh "&amp;INDEX('137_Galaksi Mandiri_Makassar'!idxSatuSampaiDuaPuluh,--RIGHT('[2]Pos Log Serang 260721'!XFD1,1)+1))</definedName>
    <definedName name="ratus4" localSheetId="4">" "&amp;INDEX('138_Link pasifik_USA'!idxRatusan,--LEFT(TEXT(RIGHT('[2]Pos Log Serang 260721'!XFD1,3),"000"),1)+1)&amp;" "&amp;IF(--RIGHT('[2]Pos Log Serang 260721'!XFD1,2)&lt;=20,INDEX('138_Link pasifik_USA'!idxSatuSampaiDuaPuluh,--LEFT(RIGHT('[2]Pos Log Serang 260721'!XFD1,2),2)+1),INDEX('138_Link pasifik_USA'!idxSatuSampaiDuaPuluh,--LEFT(RIGHT('[2]Pos Log Serang 260721'!XFD1,2),1)+1)&amp;" puluh "&amp;INDEX('138_Link pasifik_USA'!idxSatuSampaiDuaPuluh,--RIGHT('[2]Pos Log Serang 260721'!XFD1,1)+1))</definedName>
    <definedName name="ratus4" localSheetId="6">" "&amp;INDEX('140_Telkom Satelit_Depok'!idxRatusan,--LEFT(TEXT(RIGHT('[2]Pos Log Serang 260721'!XFD1,3),"000"),1)+1)&amp;" "&amp;IF(--RIGHT('[2]Pos Log Serang 260721'!XFD1,2)&lt;=20,INDEX('140_Telkom Satelit_Depok'!idxSatuSampaiDuaPuluh,--LEFT(RIGHT('[2]Pos Log Serang 260721'!XFD1,2),2)+1),INDEX('140_Telkom Satelit_Depok'!idxSatuSampaiDuaPuluh,--LEFT(RIGHT('[2]Pos Log Serang 260721'!XFD1,2),1)+1)&amp;" puluh "&amp;INDEX('140_Telkom Satelit_Depok'!idxSatuSampaiDuaPuluh,--RIGHT('[2]Pos Log Serang 260721'!XFD1,1)+1))</definedName>
    <definedName name="ratus4" localSheetId="7">" "&amp;INDEX('141_Marugame_solo'!idxRatusan,--LEFT(TEXT(RIGHT('[2]Pos Log Serang 260721'!XFD1,3),"000"),1)+1)&amp;" "&amp;IF(--RIGHT('[2]Pos Log Serang 260721'!XFD1,2)&lt;=20,INDEX('141_Marugame_solo'!idxSatuSampaiDuaPuluh,--LEFT(RIGHT('[2]Pos Log Serang 260721'!XFD1,2),2)+1),INDEX('141_Marugame_solo'!idxSatuSampaiDuaPuluh,--LEFT(RIGHT('[2]Pos Log Serang 260721'!XFD1,2),1)+1)&amp;" puluh "&amp;INDEX('141_Marugame_solo'!idxSatuSampaiDuaPuluh,--RIGHT('[2]Pos Log Serang 260721'!XFD1,1)+1))</definedName>
    <definedName name="ratus4" localSheetId="8">" "&amp;INDEX('142_Marugame_Bandung'!idxRatusan,--LEFT(TEXT(RIGHT('[2]Pos Log Serang 260721'!XFD1,3),"000"),1)+1)&amp;" "&amp;IF(--RIGHT('[2]Pos Log Serang 260721'!XFD1,2)&lt;=20,INDEX('142_Marugame_Bandung'!idxSatuSampaiDuaPuluh,--LEFT(RIGHT('[2]Pos Log Serang 260721'!XFD1,2),2)+1),INDEX('142_Marugame_Bandung'!idxSatuSampaiDuaPuluh,--LEFT(RIGHT('[2]Pos Log Serang 260721'!XFD1,2),1)+1)&amp;" puluh "&amp;INDEX('142_Marugame_Bandung'!idxSatuSampaiDuaPuluh,--RIGHT('[2]Pos Log Serang 260721'!XFD1,1)+1))</definedName>
    <definedName name="ratus4" localSheetId="9">" "&amp;INDEX('143_Marugame_Jakarta'!idxRatusan,--LEFT(TEXT(RIGHT('[2]Pos Log Serang 260721'!XFD1,3),"000"),1)+1)&amp;" "&amp;IF(--RIGHT('[2]Pos Log Serang 260721'!XFD1,2)&lt;=20,INDEX('143_Marugame_Jakarta'!idxSatuSampaiDuaPuluh,--LEFT(RIGHT('[2]Pos Log Serang 260721'!XFD1,2),2)+1),INDEX('143_Marugame_Jakarta'!idxSatuSampaiDuaPuluh,--LEFT(RIGHT('[2]Pos Log Serang 260721'!XFD1,2),1)+1)&amp;" puluh "&amp;INDEX('143_Marugame_Jakarta'!idxSatuSampaiDuaPuluh,--RIGHT('[2]Pos Log Serang 260721'!XFD1,1)+1))</definedName>
    <definedName name="ratus4" localSheetId="10">" "&amp;INDEX('144_Marugame_Jakarta '!idxRatusan,--LEFT(TEXT(RIGHT('[2]Pos Log Serang 260721'!XFD1,3),"000"),1)+1)&amp;" "&amp;IF(--RIGHT('[2]Pos Log Serang 260721'!XFD1,2)&lt;=20,INDEX('144_Marugame_Jakarta '!idxSatuSampaiDuaPuluh,--LEFT(RIGHT('[2]Pos Log Serang 260721'!XFD1,2),2)+1),INDEX('144_Marugame_Jakarta '!idxSatuSampaiDuaPuluh,--LEFT(RIGHT('[2]Pos Log Serang 260721'!XFD1,2),1)+1)&amp;" puluh "&amp;INDEX('144_Marugame_Jakarta '!idxSatuSampaiDuaPuluh,--RIGHT('[2]Pos Log Serang 260721'!XFD1,1)+1))</definedName>
    <definedName name="ratus4" localSheetId="11">" "&amp;INDEX('145_Marugame_Semarang'!idxRatusan,--LEFT(TEXT(RIGHT('[2]Pos Log Serang 260721'!XFD1,3),"000"),1)+1)&amp;" "&amp;IF(--RIGHT('[2]Pos Log Serang 260721'!XFD1,2)&lt;=20,INDEX('145_Marugame_Semarang'!idxSatuSampaiDuaPuluh,--LEFT(RIGHT('[2]Pos Log Serang 260721'!XFD1,2),2)+1),INDEX('145_Marugame_Semarang'!idxSatuSampaiDuaPuluh,--LEFT(RIGHT('[2]Pos Log Serang 260721'!XFD1,2),1)+1)&amp;" puluh "&amp;INDEX('145_Marugame_Semarang'!idxSatuSampaiDuaPuluh,--RIGHT('[2]Pos Log Serang 260721'!XFD1,1)+1))</definedName>
    <definedName name="ratus4" localSheetId="12">" "&amp;INDEX('147_Marugame Jogja'!idxRatusan,--LEFT(TEXT(RIGHT('[2]Pos Log Serang 260721'!XFD1,3),"000"),1)+1)&amp;" "&amp;IF(--RIGHT('[2]Pos Log Serang 260721'!XFD1,2)&lt;=20,INDEX('147_Marugame Jogja'!idxSatuSampaiDuaPuluh,--LEFT(RIGHT('[2]Pos Log Serang 260721'!XFD1,2),2)+1),INDEX('147_Marugame Jogja'!idxSatuSampaiDuaPuluh,--LEFT(RIGHT('[2]Pos Log Serang 260721'!XFD1,2),1)+1)&amp;" puluh "&amp;INDEX('147_Marugame Jogja'!idxSatuSampaiDuaPuluh,--RIGHT('[2]Pos Log Serang 260721'!XFD1,1)+1))</definedName>
    <definedName name="ratus4" localSheetId="13">" "&amp;INDEX('148_Marugame Bandung'!idxRatusan,--LEFT(TEXT(RIGHT('[2]Pos Log Serang 260721'!XFD1,3),"000"),1)+1)&amp;" "&amp;IF(--RIGHT('[2]Pos Log Serang 260721'!XFD1,2)&lt;=20,INDEX('148_Marugame Bandung'!idxSatuSampaiDuaPuluh,--LEFT(RIGHT('[2]Pos Log Serang 260721'!XFD1,2),2)+1),INDEX('148_Marugame Bandung'!idxSatuSampaiDuaPuluh,--LEFT(RIGHT('[2]Pos Log Serang 260721'!XFD1,2),1)+1)&amp;" puluh "&amp;INDEX('148_Marugame Bandung'!idxSatuSampaiDuaPuluh,--RIGHT('[2]Pos Log Serang 260721'!XFD1,1)+1))</definedName>
    <definedName name="ratus4" localSheetId="14">" "&amp;INDEX('149_Marugame_Bogor'!idxRatusan,--LEFT(TEXT(RIGHT('[2]Pos Log Serang 260721'!XFD1,3),"000"),1)+1)&amp;" "&amp;IF(--RIGHT('[2]Pos Log Serang 260721'!XFD1,2)&lt;=20,INDEX('149_Marugame_Bogor'!idxSatuSampaiDuaPuluh,--LEFT(RIGHT('[2]Pos Log Serang 260721'!XFD1,2),2)+1),INDEX('149_Marugame_Bogor'!idxSatuSampaiDuaPuluh,--LEFT(RIGHT('[2]Pos Log Serang 260721'!XFD1,2),1)+1)&amp;" puluh "&amp;INDEX('149_Marugame_Bogor'!idxSatuSampaiDuaPuluh,--RIGHT('[2]Pos Log Serang 260721'!XFD1,1)+1))</definedName>
    <definedName name="ratus4" localSheetId="22">" "&amp;INDEX('158_W6_DEPOK'!idxRatusan,--LEFT(TEXT(RIGHT('[2]Pos Log Serang 260721'!XFD1,3),"000"),1)+1)&amp;" "&amp;IF(--RIGHT('[2]Pos Log Serang 260721'!XFD1,2)&lt;=20,INDEX('158_W6_DEPOK'!idxSatuSampaiDuaPuluh,--LEFT(RIGHT('[2]Pos Log Serang 260721'!XFD1,2),2)+1),INDEX('158_W6_DEPOK'!idxSatuSampaiDuaPuluh,--LEFT(RIGHT('[2]Pos Log Serang 260721'!XFD1,2),1)+1)&amp;" puluh "&amp;INDEX('158_W6_DEPOK'!idxSatuSampaiDuaPuluh,--RIGHT('[2]Pos Log Serang 260721'!XFD1,1)+1))</definedName>
    <definedName name="ratus4" localSheetId="24">" "&amp;INDEX('159_W6_TANGERANG'!idxRatusan,--LEFT(TEXT(RIGHT('[2]Pos Log Serang 260721'!XFD1,3),"000"),1)+1)&amp;" "&amp;IF(--RIGHT('[2]Pos Log Serang 260721'!XFD1,2)&lt;=20,INDEX('159_W6_TANGERANG'!idxSatuSampaiDuaPuluh,--LEFT(RIGHT('[2]Pos Log Serang 260721'!XFD1,2),2)+1),INDEX('159_W6_TANGERANG'!idxSatuSampaiDuaPuluh,--LEFT(RIGHT('[2]Pos Log Serang 260721'!XFD1,2),1)+1)&amp;" puluh "&amp;INDEX('159_W6_TANGERANG'!idxSatuSampaiDuaPuluh,--RIGHT('[2]Pos Log Serang 260721'!XFD1,1)+1))</definedName>
    <definedName name="ratus4" localSheetId="25">" "&amp;INDEX('160_W6_TANGERANG'!idxRatusan,--LEFT(TEXT(RIGHT('[2]Pos Log Serang 260721'!XFD1,3),"000"),1)+1)&amp;" "&amp;IF(--RIGHT('[2]Pos Log Serang 260721'!XFD1,2)&lt;=20,INDEX('160_W6_TANGERANG'!idxSatuSampaiDuaPuluh,--LEFT(RIGHT('[2]Pos Log Serang 260721'!XFD1,2),2)+1),INDEX('160_W6_TANGERANG'!idxSatuSampaiDuaPuluh,--LEFT(RIGHT('[2]Pos Log Serang 260721'!XFD1,2),1)+1)&amp;" puluh "&amp;INDEX('160_W6_TANGERANG'!idxSatuSampaiDuaPuluh,--RIGHT('[2]Pos Log Serang 260721'!XFD1,1)+1))</definedName>
    <definedName name="ratus4" localSheetId="26">" "&amp;INDEX('161_W6_TANGERANG'!idxRatusan,--LEFT(TEXT(RIGHT('[2]Pos Log Serang 260721'!XFD1,3),"000"),1)+1)&amp;" "&amp;IF(--RIGHT('[2]Pos Log Serang 260721'!XFD1,2)&lt;=20,INDEX('161_W6_TANGERANG'!idxSatuSampaiDuaPuluh,--LEFT(RIGHT('[2]Pos Log Serang 260721'!XFD1,2),2)+1),INDEX('161_W6_TANGERANG'!idxSatuSampaiDuaPuluh,--LEFT(RIGHT('[2]Pos Log Serang 260721'!XFD1,2),1)+1)&amp;" puluh "&amp;INDEX('161_W6_TANGERANG'!idxSatuSampaiDuaPuluh,--RIGHT('[2]Pos Log Serang 260721'!XFD1,1)+1))</definedName>
    <definedName name="ratus4" localSheetId="27">" "&amp;INDEX('162_W6_TANGERANG'!idxRatusan,--LEFT(TEXT(RIGHT('[2]Pos Log Serang 260721'!XFD1,3),"000"),1)+1)&amp;" "&amp;IF(--RIGHT('[2]Pos Log Serang 260721'!XFD1,2)&lt;=20,INDEX('162_W6_TANGERANG'!idxSatuSampaiDuaPuluh,--LEFT(RIGHT('[2]Pos Log Serang 260721'!XFD1,2),2)+1),INDEX('162_W6_TANGERANG'!idxSatuSampaiDuaPuluh,--LEFT(RIGHT('[2]Pos Log Serang 260721'!XFD1,2),1)+1)&amp;" puluh "&amp;INDEX('162_W6_TANGERANG'!idxSatuSampaiDuaPuluh,--RIGHT('[2]Pos Log Serang 260721'!XFD1,1)+1))</definedName>
    <definedName name="ratus4" localSheetId="28">" "&amp;INDEX('163_W6_TANGERANG'!idxRatusan,--LEFT(TEXT(RIGHT('[2]Pos Log Serang 260721'!XFD1,3),"000"),1)+1)&amp;" "&amp;IF(--RIGHT('[2]Pos Log Serang 260721'!XFD1,2)&lt;=20,INDEX('163_W6_TANGERANG'!idxSatuSampaiDuaPuluh,--LEFT(RIGHT('[2]Pos Log Serang 260721'!XFD1,2),2)+1),INDEX('163_W6_TANGERANG'!idxSatuSampaiDuaPuluh,--LEFT(RIGHT('[2]Pos Log Serang 260721'!XFD1,2),1)+1)&amp;" puluh "&amp;INDEX('163_W6_TANGERANG'!idxSatuSampaiDuaPuluh,--RIGHT('[2]Pos Log Serang 260721'!XFD1,1)+1))</definedName>
    <definedName name="ratus4" localSheetId="29">" "&amp;INDEX('164_W6_PULOGADUNG'!idxRatusan,--LEFT(TEXT(RIGHT('[2]Pos Log Serang 260721'!XFD1,3),"000"),1)+1)&amp;" "&amp;IF(--RIGHT('[2]Pos Log Serang 260721'!XFD1,2)&lt;=20,INDEX('164_W6_PULOGADUNG'!idxSatuSampaiDuaPuluh,--LEFT(RIGHT('[2]Pos Log Serang 260721'!XFD1,2),2)+1),INDEX('164_W6_PULOGADUNG'!idxSatuSampaiDuaPuluh,--LEFT(RIGHT('[2]Pos Log Serang 260721'!XFD1,2),1)+1)&amp;" puluh "&amp;INDEX('164_W6_PULOGADUNG'!idxSatuSampaiDuaPuluh,--RIGHT('[2]Pos Log Serang 260721'!XFD1,1)+1))</definedName>
    <definedName name="ratus4" localSheetId="30">" "&amp;INDEX('165_W6_PENJARINGAN'!idxRatusan,--LEFT(TEXT(RIGHT('[2]Pos Log Serang 260721'!XFD1,3),"000"),1)+1)&amp;" "&amp;IF(--RIGHT('[2]Pos Log Serang 260721'!XFD1,2)&lt;=20,INDEX('165_W6_PENJARINGAN'!idxSatuSampaiDuaPuluh,--LEFT(RIGHT('[2]Pos Log Serang 260721'!XFD1,2),2)+1),INDEX('165_W6_PENJARINGAN'!idxSatuSampaiDuaPuluh,--LEFT(RIGHT('[2]Pos Log Serang 260721'!XFD1,2),1)+1)&amp;" puluh "&amp;INDEX('165_W6_PENJARINGAN'!idxSatuSampaiDuaPuluh,--RIGHT('[2]Pos Log Serang 260721'!XFD1,1)+1))</definedName>
    <definedName name="ratus4" localSheetId="31">" "&amp;INDEX('166_W6_Pakuwon Surabaya'!idxRatusan,--LEFT(TEXT(RIGHT('[2]Pos Log Serang 260721'!XFD1,3),"000"),1)+1)&amp;" "&amp;IF(--RIGHT('[2]Pos Log Serang 260721'!XFD1,2)&lt;=20,INDEX('166_W6_Pakuwon Surabaya'!idxSatuSampaiDuaPuluh,--LEFT(RIGHT('[2]Pos Log Serang 260721'!XFD1,2),2)+1),INDEX('166_W6_Pakuwon Surabaya'!idxSatuSampaiDuaPuluh,--LEFT(RIGHT('[2]Pos Log Serang 260721'!XFD1,2),1)+1)&amp;" puluh "&amp;INDEX('166_W6_Pakuwon Surabaya'!idxSatuSampaiDuaPuluh,--RIGHT('[2]Pos Log Serang 260721'!XFD1,1)+1))</definedName>
    <definedName name="ratus4" localSheetId="32">" "&amp;INDEX('167_W6_Tangerang'!idxRatusan,--LEFT(TEXT(RIGHT('[2]Pos Log Serang 260721'!XFD1,3),"000"),1)+1)&amp;" "&amp;IF(--RIGHT('[2]Pos Log Serang 260721'!XFD1,2)&lt;=20,INDEX('167_W6_Tangerang'!idxSatuSampaiDuaPuluh,--LEFT(RIGHT('[2]Pos Log Serang 260721'!XFD1,2),2)+1),INDEX('167_W6_Tangerang'!idxSatuSampaiDuaPuluh,--LEFT(RIGHT('[2]Pos Log Serang 260721'!XFD1,2),1)+1)&amp;" puluh "&amp;INDEX('167_W6_Tangerang'!idxSatuSampaiDuaPuluh,--RIGHT('[2]Pos Log Serang 260721'!XFD1,1)+1))</definedName>
    <definedName name="ratus4" localSheetId="33">" "&amp;INDEX('168_W6_Tangerang'!idxRatusan,--LEFT(TEXT(RIGHT('[2]Pos Log Serang 260721'!XFD1,3),"000"),1)+1)&amp;" "&amp;IF(--RIGHT('[2]Pos Log Serang 260721'!XFD1,2)&lt;=20,INDEX('168_W6_Tangerang'!idxSatuSampaiDuaPuluh,--LEFT(RIGHT('[2]Pos Log Serang 260721'!XFD1,2),2)+1),INDEX('168_W6_Tangerang'!idxSatuSampaiDuaPuluh,--LEFT(RIGHT('[2]Pos Log Serang 260721'!XFD1,2),1)+1)&amp;" puluh "&amp;INDEX('168_W6_Tangerang'!idxSatuSampaiDuaPuluh,--RIGHT('[2]Pos Log Serang 260721'!XFD1,1)+1))</definedName>
    <definedName name="ratus4" localSheetId="34">" "&amp;INDEX('169_W6_ Cakung'!idxRatusan,--LEFT(TEXT(RIGHT('[2]Pos Log Serang 260721'!XFD1,3),"000"),1)+1)&amp;" "&amp;IF(--RIGHT('[2]Pos Log Serang 260721'!XFD1,2)&lt;=20,INDEX('169_W6_ Cakung'!idxSatuSampaiDuaPuluh,--LEFT(RIGHT('[2]Pos Log Serang 260721'!XFD1,2),2)+1),INDEX('169_W6_ Cakung'!idxSatuSampaiDuaPuluh,--LEFT(RIGHT('[2]Pos Log Serang 260721'!XFD1,2),1)+1)&amp;" puluh "&amp;INDEX('169_W6_ Cakung'!idxSatuSampaiDuaPuluh,--RIGHT('[2]Pos Log Serang 260721'!XFD1,1)+1))</definedName>
    <definedName name="ratus4" localSheetId="35">" "&amp;INDEX('170_W6_Citeureup'!idxRatusan,--LEFT(TEXT(RIGHT('[2]Pos Log Serang 260721'!XFD1,3),"000"),1)+1)&amp;" "&amp;IF(--RIGHT('[2]Pos Log Serang 260721'!XFD1,2)&lt;=20,INDEX('170_W6_Citeureup'!idxSatuSampaiDuaPuluh,--LEFT(RIGHT('[2]Pos Log Serang 260721'!XFD1,2),2)+1),INDEX('170_W6_Citeureup'!idxSatuSampaiDuaPuluh,--LEFT(RIGHT('[2]Pos Log Serang 260721'!XFD1,2),1)+1)&amp;" puluh "&amp;INDEX('170_W6_Citeureup'!idxSatuSampaiDuaPuluh,--RIGHT('[2]Pos Log Serang 260721'!XFD1,1)+1))</definedName>
    <definedName name="ratus4" localSheetId="36">" "&amp;INDEX('171_W6_Tangerang'!idxRatusan,--LEFT(TEXT(RIGHT('[2]Pos Log Serang 260721'!XFD1,3),"000"),1)+1)&amp;" "&amp;IF(--RIGHT('[2]Pos Log Serang 260721'!XFD1,2)&lt;=20,INDEX('171_W6_Tangerang'!idxSatuSampaiDuaPuluh,--LEFT(RIGHT('[2]Pos Log Serang 260721'!XFD1,2),2)+1),INDEX('171_W6_Tangerang'!idxSatuSampaiDuaPuluh,--LEFT(RIGHT('[2]Pos Log Serang 260721'!XFD1,2),1)+1)&amp;" puluh "&amp;INDEX('171_W6_Tangerang'!idxSatuSampaiDuaPuluh,--RIGHT('[2]Pos Log Serang 260721'!XFD1,1)+1))</definedName>
    <definedName name="ratus4" localSheetId="38">" "&amp;INDEX('172_W6_Ancol,Marunda, Koja'!idxRatusan,--LEFT(TEXT(RIGHT('[2]Pos Log Serang 260721'!XFD1,3),"000"),1)+1)&amp;" "&amp;IF(--RIGHT('[2]Pos Log Serang 260721'!XFD1,2)&lt;=20,INDEX('172_W6_Ancol,Marunda, Koja'!idxSatuSampaiDuaPuluh,--LEFT(RIGHT('[2]Pos Log Serang 260721'!XFD1,2),2)+1),INDEX('172_W6_Ancol,Marunda, Koja'!idxSatuSampaiDuaPuluh,--LEFT(RIGHT('[2]Pos Log Serang 260721'!XFD1,2),1)+1)&amp;" puluh "&amp;INDEX('172_W6_Ancol,Marunda, Koja'!idxSatuSampaiDuaPuluh,--RIGHT('[2]Pos Log Serang 260721'!XFD1,1)+1))</definedName>
    <definedName name="ratus4" localSheetId="37">" "&amp;INDEX('173_W6_Tangerang'!idxRatusan,--LEFT(TEXT(RIGHT('[2]Pos Log Serang 260721'!XFD1,3),"000"),1)+1)&amp;" "&amp;IF(--RIGHT('[2]Pos Log Serang 260721'!XFD1,2)&lt;=20,INDEX('173_W6_Tangerang'!idxSatuSampaiDuaPuluh,--LEFT(RIGHT('[2]Pos Log Serang 260721'!XFD1,2),2)+1),INDEX('173_W6_Tangerang'!idxSatuSampaiDuaPuluh,--LEFT(RIGHT('[2]Pos Log Serang 260721'!XFD1,2),1)+1)&amp;" puluh "&amp;INDEX('173_W6_Tangerang'!idxSatuSampaiDuaPuluh,--RIGHT('[2]Pos Log Serang 260721'!XFD1,1)+1))</definedName>
    <definedName name="ratus4" localSheetId="39">" "&amp;INDEX('174_W6_Tangerang '!idxRatusan,--LEFT(TEXT(RIGHT('[2]Pos Log Serang 260721'!XFD1,3),"000"),1)+1)&amp;" "&amp;IF(--RIGHT('[2]Pos Log Serang 260721'!XFD1,2)&lt;=20,INDEX('174_W6_Tangerang '!idxSatuSampaiDuaPuluh,--LEFT(RIGHT('[2]Pos Log Serang 260721'!XFD1,2),2)+1),INDEX('174_W6_Tangerang '!idxSatuSampaiDuaPuluh,--LEFT(RIGHT('[2]Pos Log Serang 260721'!XFD1,2),1)+1)&amp;" puluh "&amp;INDEX('174_W6_Tangerang '!idxSatuSampaiDuaPuluh,--RIGHT('[2]Pos Log Serang 260721'!XFD1,1)+1))</definedName>
    <definedName name="ratus4" localSheetId="40">" "&amp;INDEX('175_W6_Tangerang '!idxRatusan,--LEFT(TEXT(RIGHT('[2]Pos Log Serang 260721'!XFD1,3),"000"),1)+1)&amp;" "&amp;IF(--RIGHT('[2]Pos Log Serang 260721'!XFD1,2)&lt;=20,INDEX('175_W6_Tangerang '!idxSatuSampaiDuaPuluh,--LEFT(RIGHT('[2]Pos Log Serang 260721'!XFD1,2),2)+1),INDEX('175_W6_Tangerang '!idxSatuSampaiDuaPuluh,--LEFT(RIGHT('[2]Pos Log Serang 260721'!XFD1,2),1)+1)&amp;" puluh "&amp;INDEX('175_W6_Tangerang '!idxSatuSampaiDuaPuluh,--RIGHT('[2]Pos Log Serang 260721'!XFD1,1)+1))</definedName>
    <definedName name="ratus4" localSheetId="41">" "&amp;INDEX('176_W6_Sukabumi'!idxRatusan,--LEFT(TEXT(RIGHT('[2]Pos Log Serang 260721'!XFD1,3),"000"),1)+1)&amp;" "&amp;IF(--RIGHT('[2]Pos Log Serang 260721'!XFD1,2)&lt;=20,INDEX('176_W6_Sukabumi'!idxSatuSampaiDuaPuluh,--LEFT(RIGHT('[2]Pos Log Serang 260721'!XFD1,2),2)+1),INDEX('176_W6_Sukabumi'!idxSatuSampaiDuaPuluh,--LEFT(RIGHT('[2]Pos Log Serang 260721'!XFD1,2),1)+1)&amp;" puluh "&amp;INDEX('176_W6_Sukabumi'!idxSatuSampaiDuaPuluh,--RIGHT('[2]Pos Log Serang 260721'!XFD1,1)+1))</definedName>
    <definedName name="ratus4" localSheetId="42">" "&amp;INDEX('177_W6_Tangerang'!idxRatusan,--LEFT(TEXT(RIGHT('[2]Pos Log Serang 260721'!XFD1,3),"000"),1)+1)&amp;" "&amp;IF(--RIGHT('[2]Pos Log Serang 260721'!XFD1,2)&lt;=20,INDEX('177_W6_Tangerang'!idxSatuSampaiDuaPuluh,--LEFT(RIGHT('[2]Pos Log Serang 260721'!XFD1,2),2)+1),INDEX('177_W6_Tangerang'!idxSatuSampaiDuaPuluh,--LEFT(RIGHT('[2]Pos Log Serang 260721'!XFD1,2),1)+1)&amp;" puluh "&amp;INDEX('177_W6_Tangerang'!idxSatuSampaiDuaPuluh,--RIGHT('[2]Pos Log Serang 260721'!XFD1,1)+1))</definedName>
    <definedName name="ratus4" localSheetId="43">" "&amp;INDEX('178_W6_Meruya'!idxRatusan,--LEFT(TEXT(RIGHT('[2]Pos Log Serang 260721'!XFD1,3),"000"),1)+1)&amp;" "&amp;IF(--RIGHT('[2]Pos Log Serang 260721'!XFD1,2)&lt;=20,INDEX('178_W6_Meruya'!idxSatuSampaiDuaPuluh,--LEFT(RIGHT('[2]Pos Log Serang 260721'!XFD1,2),2)+1),INDEX('178_W6_Meruya'!idxSatuSampaiDuaPuluh,--LEFT(RIGHT('[2]Pos Log Serang 260721'!XFD1,2),1)+1)&amp;" puluh "&amp;INDEX('178_W6_Meruya'!idxSatuSampaiDuaPuluh,--RIGHT('[2]Pos Log Serang 260721'!XFD1,1)+1))</definedName>
    <definedName name="ratus4" localSheetId="44">" "&amp;INDEX('179_W6_Kosambi'!idxRatusan,--LEFT(TEXT(RIGHT('[2]Pos Log Serang 260721'!XFD1,3),"000"),1)+1)&amp;" "&amp;IF(--RIGHT('[2]Pos Log Serang 260721'!XFD1,2)&lt;=20,INDEX('179_W6_Kosambi'!idxSatuSampaiDuaPuluh,--LEFT(RIGHT('[2]Pos Log Serang 260721'!XFD1,2),2)+1),INDEX('179_W6_Kosambi'!idxSatuSampaiDuaPuluh,--LEFT(RIGHT('[2]Pos Log Serang 260721'!XFD1,2),1)+1)&amp;" puluh "&amp;INDEX('179_W6_Kosambi'!idxSatuSampaiDuaPuluh,--RIGHT('[2]Pos Log Serang 260721'!XFD1,1)+1))</definedName>
    <definedName name="ratus4" localSheetId="45">" "&amp;INDEX('180_W6_Tangerang'!idxRatusan,--LEFT(TEXT(RIGHT('[2]Pos Log Serang 260721'!XFD1,3),"000"),1)+1)&amp;" "&amp;IF(--RIGHT('[2]Pos Log Serang 260721'!XFD1,2)&lt;=20,INDEX('180_W6_Tangerang'!idxSatuSampaiDuaPuluh,--LEFT(RIGHT('[2]Pos Log Serang 260721'!XFD1,2),2)+1),INDEX('180_W6_Tangerang'!idxSatuSampaiDuaPuluh,--LEFT(RIGHT('[2]Pos Log Serang 260721'!XFD1,2),1)+1)&amp;" puluh "&amp;INDEX('180_W6_Tangerang'!idxSatuSampaiDuaPuluh,--RIGHT('[2]Pos Log Serang 260721'!XFD1,1)+1))</definedName>
    <definedName name="ratus4" localSheetId="49">" "&amp;INDEX('184_Winson_Probolinggo'!idxRatusan,--LEFT(TEXT(RIGHT('[2]Pos Log Serang 260721'!XFD1,3),"000"),1)+1)&amp;" "&amp;IF(--RIGHT('[2]Pos Log Serang 260721'!XFD1,2)&lt;=20,INDEX('184_Winson_Probolinggo'!idxSatuSampaiDuaPuluh,--LEFT(RIGHT('[2]Pos Log Serang 260721'!XFD1,2),2)+1),INDEX('184_Winson_Probolinggo'!idxSatuSampaiDuaPuluh,--LEFT(RIGHT('[2]Pos Log Serang 260721'!XFD1,2),1)+1)&amp;" puluh "&amp;INDEX('184_Winson_Probolinggo'!idxSatuSampaiDuaPuluh,--RIGHT('[2]Pos Log Serang 260721'!XFD1,1)+1))</definedName>
    <definedName name="ratus4" localSheetId="50">" "&amp;INDEX('185_Delta_Jawa tengah'!idxRatusan,--LEFT(TEXT(RIGHT('[2]Pos Log Serang 260721'!XFD1,3),"000"),1)+1)&amp;" "&amp;IF(--RIGHT('[2]Pos Log Serang 260721'!XFD1,2)&lt;=20,INDEX('185_Delta_Jawa tengah'!idxSatuSampaiDuaPuluh,--LEFT(RIGHT('[2]Pos Log Serang 260721'!XFD1,2),2)+1),INDEX('185_Delta_Jawa tengah'!idxSatuSampaiDuaPuluh,--LEFT(RIGHT('[2]Pos Log Serang 260721'!XFD1,2),1)+1)&amp;" puluh "&amp;INDEX('185_Delta_Jawa tengah'!idxSatuSampaiDuaPuluh,--RIGHT('[2]Pos Log Serang 260721'!XFD1,1)+1))</definedName>
    <definedName name="ratus4" localSheetId="53">" "&amp;INDEX('188_Truelogs_Jambi'!idxRatusan,--LEFT(TEXT(RIGHT('[2]Pos Log Serang 260721'!XFD1,3),"000"),1)+1)&amp;" "&amp;IF(--RIGHT('[2]Pos Log Serang 260721'!XFD1,2)&lt;=20,INDEX('188_Truelogs_Jambi'!idxSatuSampaiDuaPuluh,--LEFT(RIGHT('[2]Pos Log Serang 260721'!XFD1,2),2)+1),INDEX('188_Truelogs_Jambi'!idxSatuSampaiDuaPuluh,--LEFT(RIGHT('[2]Pos Log Serang 260721'!XFD1,2),1)+1)&amp;" puluh "&amp;INDEX('188_Truelogs_Jambi'!idxSatuSampaiDuaPuluh,--RIGHT('[2]Pos Log Serang 260721'!XFD1,1)+1))</definedName>
    <definedName name="ratus4" localSheetId="57">" "&amp;INDEX('192_Putra Log_Lombok'!idxRatusan,--LEFT(TEXT(RIGHT('[2]Pos Log Serang 260721'!XFD1,3),"000"),1)+1)&amp;" "&amp;IF(--RIGHT('[2]Pos Log Serang 260721'!XFD1,2)&lt;=20,INDEX('192_Putra Log_Lombok'!idxSatuSampaiDuaPuluh,--LEFT(RIGHT('[2]Pos Log Serang 260721'!XFD1,2),2)+1),INDEX('192_Putra Log_Lombok'!idxSatuSampaiDuaPuluh,--LEFT(RIGHT('[2]Pos Log Serang 260721'!XFD1,2),1)+1)&amp;" puluh "&amp;INDEX('192_Putra Log_Lombok'!idxSatuSampaiDuaPuluh,--RIGHT('[2]Pos Log Serang 260721'!XFD1,1)+1))</definedName>
    <definedName name="ratus4" localSheetId="58">" "&amp;INDEX('193_Pratama Trans_Riau'!idxRatusan,--LEFT(TEXT(RIGHT('[2]Pos Log Serang 260721'!XFD1,3),"000"),1)+1)&amp;" "&amp;IF(--RIGHT('[2]Pos Log Serang 260721'!XFD1,2)&lt;=20,INDEX('193_Pratama Trans_Riau'!idxSatuSampaiDuaPuluh,--LEFT(RIGHT('[2]Pos Log Serang 260721'!XFD1,2),2)+1),INDEX('193_Pratama Trans_Riau'!idxSatuSampaiDuaPuluh,--LEFT(RIGHT('[2]Pos Log Serang 260721'!XFD1,2),1)+1)&amp;" puluh "&amp;INDEX('193_Pratama Trans_Riau'!idxSatuSampaiDuaPuluh,--RIGHT('[2]Pos Log Serang 260721'!XFD1,1)+1))</definedName>
    <definedName name="ratus4" localSheetId="62">" "&amp;INDEX('197_Multitrans_Palembang'!idxRatusan,--LEFT(TEXT(RIGHT('[3]Pos Log Serang 260721'!XFD1,3),"000"),1)+1)&amp;" "&amp;IF(--RIGHT('[3]Pos Log Serang 260721'!XFD1,2)&lt;=20,INDEX('197_Multitrans_Palembang'!idxSatuSampaiDuaPuluh,--LEFT(RIGHT('[3]Pos Log Serang 260721'!XFD1,2),2)+1),INDEX('197_Multitrans_Palembang'!idxSatuSampaiDuaPuluh,--LEFT(RIGHT('[3]Pos Log Serang 260721'!XFD1,2),1)+1)&amp;" puluh "&amp;INDEX('197_Multitrans_Palembang'!idxSatuSampaiDuaPuluh,--RIGHT('[3]Pos Log Serang 260721'!XFD1,1)+1))</definedName>
    <definedName name="ratus4" localSheetId="63">" "&amp;INDEX('198_Marugame Jogja'!idxRatusan,--LEFT(TEXT(RIGHT('[2]Pos Log Serang 260721'!XFD1,3),"000"),1)+1)&amp;" "&amp;IF(--RIGHT('[2]Pos Log Serang 260721'!XFD1,2)&lt;=20,INDEX('198_Marugame Jogja'!idxSatuSampaiDuaPuluh,--LEFT(RIGHT('[2]Pos Log Serang 260721'!XFD1,2),2)+1),INDEX('198_Marugame Jogja'!idxSatuSampaiDuaPuluh,--LEFT(RIGHT('[2]Pos Log Serang 260721'!XFD1,2),1)+1)&amp;" puluh "&amp;INDEX('198_Marugame Jogja'!idxSatuSampaiDuaPuluh,--RIGHT('[2]Pos Log Serang 260721'!XFD1,1)+1))</definedName>
    <definedName name="ratus4" localSheetId="64">" "&amp;INDEX('199_Marugame_Smrng&amp;Cirebon'!idxRatusan,--LEFT(TEXT(RIGHT('[2]Pos Log Serang 260721'!XFD1,3),"000"),1)+1)&amp;" "&amp;IF(--RIGHT('[2]Pos Log Serang 260721'!XFD1,2)&lt;=20,INDEX('199_Marugame_Smrng&amp;Cirebon'!idxSatuSampaiDuaPuluh,--LEFT(RIGHT('[2]Pos Log Serang 260721'!XFD1,2),2)+1),INDEX('199_Marugame_Smrng&amp;Cirebon'!idxSatuSampaiDuaPuluh,--LEFT(RIGHT('[2]Pos Log Serang 260721'!XFD1,2),1)+1)&amp;" puluh "&amp;INDEX('199_Marugame_Smrng&amp;Cirebon'!idxSatuSampaiDuaPuluh,--RIGHT('[2]Pos Log Serang 260721'!XFD1,1)+1))</definedName>
    <definedName name="ratus4" localSheetId="65">" "&amp;INDEX('200_Marugame_solo'!idxRatusan,--LEFT(TEXT(RIGHT('[2]Pos Log Serang 260721'!XFD1,3),"000"),1)+1)&amp;" "&amp;IF(--RIGHT('[2]Pos Log Serang 260721'!XFD1,2)&lt;=20,INDEX('200_Marugame_solo'!idxSatuSampaiDuaPuluh,--LEFT(RIGHT('[2]Pos Log Serang 260721'!XFD1,2),2)+1),INDEX('200_Marugame_solo'!idxSatuSampaiDuaPuluh,--LEFT(RIGHT('[2]Pos Log Serang 260721'!XFD1,2),1)+1)&amp;" puluh "&amp;INDEX('200_Marugame_solo'!idxSatuSampaiDuaPuluh,--RIGHT('[2]Pos Log Serang 260721'!XFD1,1)+1))</definedName>
    <definedName name="ratus4" localSheetId="66">" "&amp;INDEX('201_Marugame_Bandung'!idxRatusan,--LEFT(TEXT(RIGHT('[2]Pos Log Serang 260721'!XFD1,3),"000"),1)+1)&amp;" "&amp;IF(--RIGHT('[2]Pos Log Serang 260721'!XFD1,2)&lt;=20,INDEX('201_Marugame_Bandung'!idxSatuSampaiDuaPuluh,--LEFT(RIGHT('[2]Pos Log Serang 260721'!XFD1,2),2)+1),INDEX('201_Marugame_Bandung'!idxSatuSampaiDuaPuluh,--LEFT(RIGHT('[2]Pos Log Serang 260721'!XFD1,2),1)+1)&amp;" puluh "&amp;INDEX('201_Marugame_Bandung'!idxSatuSampaiDuaPuluh,--RIGHT('[2]Pos Log Serang 260721'!XFD1,1)+1))</definedName>
    <definedName name="ratus4" localSheetId="74">" "&amp;INDEX('209_Truelogs_Jambi Pel'!idxRatusan,--LEFT(TEXT(RIGHT('[2]Pos Log Serang 260721'!XFD1,3),"000"),1)+1)&amp;" "&amp;IF(--RIGHT('[2]Pos Log Serang 260721'!XFD1,2)&lt;=20,INDEX('209_Truelogs_Jambi Pel'!idxSatuSampaiDuaPuluh,--LEFT(RIGHT('[2]Pos Log Serang 260721'!XFD1,2),2)+1),INDEX('209_Truelogs_Jambi Pel'!idxSatuSampaiDuaPuluh,--LEFT(RIGHT('[2]Pos Log Serang 260721'!XFD1,2),1)+1)&amp;" puluh "&amp;INDEX('209_Truelogs_Jambi Pel'!idxSatuSampaiDuaPuluh,--RIGHT('[2]Pos Log Serang 260721'!XFD1,1)+1))</definedName>
    <definedName name="ratus4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ibu" localSheetId="0">" "&amp;INDEX('134_Telkom Satelit_Bogor'!idxRatusan,--LEFT(TEXT(RIGHT(nilai,6),REPT("0",6)),1)+1)&amp;" "&amp;IF((--MID(TEXT(RIGHT(nilai,6),REPT("0",6)),2,2)+1)&lt;=20,IF(--LEFT(TEXT(RIGHT(nilai,6),REPT("0",6)),3)=1," seribu",INDEX('134_Telkom Satelit_Bogor'!idxSatuSampaiDuaPuluh,--LEFT(TEXT(RIGHT(nilai,5),REPT("0",5)),2)+1)),INDEX('134_Telkom Satelit_Bogor'!idxSatuSampaiDuaPuluh,--LEFT(RIGHT(nilai,5),1)+1)&amp;" puluh "&amp;INDEX('134_Telkom Satelit_Bogor'!idxSatuSampaiDuaPuluh,--LEFT(RIGHT(nilai,4),1)+1))&amp;IF(OR(LEN(nilai)&lt;=3,--LEFT(TEXT(RIGHT(nilai,6),REPT("0",6)),3)={0;1}),""," ribu")</definedName>
    <definedName name="ribu" localSheetId="1">" "&amp;INDEX('135_SITC_pabeanan_Cina'!idxRatusan,--LEFT(TEXT(RIGHT(nilai,6),REPT("0",6)),1)+1)&amp;" "&amp;IF((--MID(TEXT(RIGHT(nilai,6),REPT("0",6)),2,2)+1)&lt;=20,IF(--LEFT(TEXT(RIGHT(nilai,6),REPT("0",6)),3)=1," seribu",INDEX('135_SITC_pabeanan_Cina'!idxSatuSampaiDuaPuluh,--LEFT(TEXT(RIGHT(nilai,5),REPT("0",5)),2)+1)),INDEX('135_SITC_pabeanan_Cina'!idxSatuSampaiDuaPuluh,--LEFT(RIGHT(nilai,5),1)+1)&amp;" puluh "&amp;INDEX('135_SITC_pabeanan_Cina'!idxSatuSampaiDuaPuluh,--LEFT(RIGHT(nilai,4),1)+1))&amp;IF(OR(LEN(nilai)&lt;=3,--LEFT(TEXT(RIGHT(nilai,6),REPT("0",6)),3)={0;1}),""," ribu")</definedName>
    <definedName name="ribu" localSheetId="3">" "&amp;INDEX('137_Galaksi Mandiri_Makassar'!idxRatusan,--LEFT(TEXT(RIGHT(nilai,6),REPT("0",6)),1)+1)&amp;" "&amp;IF((--MID(TEXT(RIGHT(nilai,6),REPT("0",6)),2,2)+1)&lt;=20,IF(--LEFT(TEXT(RIGHT(nilai,6),REPT("0",6)),3)=1," seribu",INDEX('137_Galaksi Mandiri_Makassar'!idxSatuSampaiDuaPuluh,--LEFT(TEXT(RIGHT(nilai,5),REPT("0",5)),2)+1)),INDEX('137_Galaksi Mandiri_Makassar'!idxSatuSampaiDuaPuluh,--LEFT(RIGHT(nilai,5),1)+1)&amp;" puluh "&amp;INDEX('137_Galaksi Mandiri_Makassar'!idxSatuSampaiDuaPuluh,--LEFT(RIGHT(nilai,4),1)+1))&amp;IF(OR(LEN(nilai)&lt;=3,--LEFT(TEXT(RIGHT(nilai,6),REPT("0",6)),3)={0;1}),""," ribu")</definedName>
    <definedName name="ribu" localSheetId="4">" "&amp;INDEX('138_Link pasifik_USA'!idxRatusan,--LEFT(TEXT(RIGHT(nilai,6),REPT("0",6)),1)+1)&amp;" "&amp;IF((--MID(TEXT(RIGHT(nilai,6),REPT("0",6)),2,2)+1)&lt;=20,IF(--LEFT(TEXT(RIGHT(nilai,6),REPT("0",6)),3)=1," seribu",INDEX('138_Link pasifik_USA'!idxSatuSampaiDuaPuluh,--LEFT(TEXT(RIGHT(nilai,5),REPT("0",5)),2)+1)),INDEX('138_Link pasifik_USA'!idxSatuSampaiDuaPuluh,--LEFT(RIGHT(nilai,5),1)+1)&amp;" puluh "&amp;INDEX('138_Link pasifik_USA'!idxSatuSampaiDuaPuluh,--LEFT(RIGHT(nilai,4),1)+1))&amp;IF(OR(LEN(nilai)&lt;=3,--LEFT(TEXT(RIGHT(nilai,6),REPT("0",6)),3)={0;1}),""," ribu")</definedName>
    <definedName name="ribu" localSheetId="6">" "&amp;INDEX('140_Telkom Satelit_Depok'!idxRatusan,--LEFT(TEXT(RIGHT([0]!nilai,6),REPT("0",6)),1)+1)&amp;" "&amp;IF((--MID(TEXT(RIGHT([0]!nilai,6),REPT("0",6)),2,2)+1)&lt;=20,IF(--LEFT(TEXT(RIGHT([0]!nilai,6),REPT("0",6)),3)=1," seribu",INDEX('140_Telkom Satelit_Depok'!idxSatuSampaiDuaPuluh,--LEFT(TEXT(RIGHT([0]!nilai,5),REPT("0",5)),2)+1)),INDEX('140_Telkom Satelit_Depok'!idxSatuSampaiDuaPuluh,--LEFT(RIGHT([0]!nilai,5),1)+1)&amp;" puluh "&amp;INDEX('140_Telkom Satelit_Depok'!idxSatuSampaiDuaPuluh,--LEFT(RIGHT([0]!nilai,4),1)+1))&amp;IF(OR(LEN([0]!nilai)&lt;=3,--LEFT(TEXT(RIGHT([0]!nilai,6),REPT("0",6)),3)={0;1}),""," ribu")</definedName>
    <definedName name="ribu" localSheetId="7">" "&amp;INDEX('141_Marugame_solo'!idxRatusan,--LEFT(TEXT(RIGHT(nilai,6),REPT("0",6)),1)+1)&amp;" "&amp;IF((--MID(TEXT(RIGHT(nilai,6),REPT("0",6)),2,2)+1)&lt;=20,IF(--LEFT(TEXT(RIGHT(nilai,6),REPT("0",6)),3)=1," seribu",INDEX('141_Marugame_solo'!idxSatuSampaiDuaPuluh,--LEFT(TEXT(RIGHT(nilai,5),REPT("0",5)),2)+1)),INDEX('141_Marugame_solo'!idxSatuSampaiDuaPuluh,--LEFT(RIGHT(nilai,5),1)+1)&amp;" puluh "&amp;INDEX('141_Marugame_solo'!idxSatuSampaiDuaPuluh,--LEFT(RIGHT(nilai,4),1)+1))&amp;IF(OR(LEN(nilai)&lt;=3,--LEFT(TEXT(RIGHT(nilai,6),REPT("0",6)),3)={0;1}),""," ribu")</definedName>
    <definedName name="ribu" localSheetId="8">" "&amp;INDEX('142_Marugame_Bandung'!idxRatusan,--LEFT(TEXT(RIGHT([0]!nilai,6),REPT("0",6)),1)+1)&amp;" "&amp;IF((--MID(TEXT(RIGHT([0]!nilai,6),REPT("0",6)),2,2)+1)&lt;=20,IF(--LEFT(TEXT(RIGHT([0]!nilai,6),REPT("0",6)),3)=1," seribu",INDEX('142_Marugame_Bandung'!idxSatuSampaiDuaPuluh,--LEFT(TEXT(RIGHT([0]!nilai,5),REPT("0",5)),2)+1)),INDEX('142_Marugame_Bandung'!idxSatuSampaiDuaPuluh,--LEFT(RIGHT([0]!nilai,5),1)+1)&amp;" puluh "&amp;INDEX('142_Marugame_Bandung'!idxSatuSampaiDuaPuluh,--LEFT(RIGHT([0]!nilai,4),1)+1))&amp;IF(OR(LEN([0]!nilai)&lt;=3,--LEFT(TEXT(RIGHT([0]!nilai,6),REPT("0",6)),3)={0;1}),""," ribu")</definedName>
    <definedName name="ribu" localSheetId="9">" "&amp;INDEX('143_Marugame_Jakarta'!idxRatusan,--LEFT(TEXT(RIGHT([0]!nilai,6),REPT("0",6)),1)+1)&amp;" "&amp;IF((--MID(TEXT(RIGHT([0]!nilai,6),REPT("0",6)),2,2)+1)&lt;=20,IF(--LEFT(TEXT(RIGHT([0]!nilai,6),REPT("0",6)),3)=1," seribu",INDEX('143_Marugame_Jakarta'!idxSatuSampaiDuaPuluh,--LEFT(TEXT(RIGHT([0]!nilai,5),REPT("0",5)),2)+1)),INDEX('143_Marugame_Jakarta'!idxSatuSampaiDuaPuluh,--LEFT(RIGHT([0]!nilai,5),1)+1)&amp;" puluh "&amp;INDEX('143_Marugame_Jakarta'!idxSatuSampaiDuaPuluh,--LEFT(RIGHT([0]!nilai,4),1)+1))&amp;IF(OR(LEN([0]!nilai)&lt;=3,--LEFT(TEXT(RIGHT([0]!nilai,6),REPT("0",6)),3)={0;1}),""," ribu")</definedName>
    <definedName name="ribu" localSheetId="10">" "&amp;INDEX('144_Marugame_Jakarta '!idxRatusan,--LEFT(TEXT(RIGHT([0]!nilai,6),REPT("0",6)),1)+1)&amp;" "&amp;IF((--MID(TEXT(RIGHT([0]!nilai,6),REPT("0",6)),2,2)+1)&lt;=20,IF(--LEFT(TEXT(RIGHT([0]!nilai,6),REPT("0",6)),3)=1," seribu",INDEX('144_Marugame_Jakarta '!idxSatuSampaiDuaPuluh,--LEFT(TEXT(RIGHT([0]!nilai,5),REPT("0",5)),2)+1)),INDEX('144_Marugame_Jakarta '!idxSatuSampaiDuaPuluh,--LEFT(RIGHT([0]!nilai,5),1)+1)&amp;" puluh "&amp;INDEX('144_Marugame_Jakarta '!idxSatuSampaiDuaPuluh,--LEFT(RIGHT([0]!nilai,4),1)+1))&amp;IF(OR(LEN([0]!nilai)&lt;=3,--LEFT(TEXT(RIGHT([0]!nilai,6),REPT("0",6)),3)={0;1}),""," ribu")</definedName>
    <definedName name="ribu" localSheetId="11">" "&amp;INDEX('145_Marugame_Semarang'!idxRatusan,--LEFT(TEXT(RIGHT([0]!nilai,6),REPT("0",6)),1)+1)&amp;" "&amp;IF((--MID(TEXT(RIGHT([0]!nilai,6),REPT("0",6)),2,2)+1)&lt;=20,IF(--LEFT(TEXT(RIGHT([0]!nilai,6),REPT("0",6)),3)=1," seribu",INDEX('145_Marugame_Semarang'!idxSatuSampaiDuaPuluh,--LEFT(TEXT(RIGHT([0]!nilai,5),REPT("0",5)),2)+1)),INDEX('145_Marugame_Semarang'!idxSatuSampaiDuaPuluh,--LEFT(RIGHT([0]!nilai,5),1)+1)&amp;" puluh "&amp;INDEX('145_Marugame_Semarang'!idxSatuSampaiDuaPuluh,--LEFT(RIGHT([0]!nilai,4),1)+1))&amp;IF(OR(LEN([0]!nilai)&lt;=3,--LEFT(TEXT(RIGHT([0]!nilai,6),REPT("0",6)),3)={0;1}),""," ribu")</definedName>
    <definedName name="ribu" localSheetId="12">" "&amp;INDEX('147_Marugame Jogja'!idxRatusan,--LEFT(TEXT(RIGHT([0]!nilai,6),REPT("0",6)),1)+1)&amp;" "&amp;IF((--MID(TEXT(RIGHT([0]!nilai,6),REPT("0",6)),2,2)+1)&lt;=20,IF(--LEFT(TEXT(RIGHT([0]!nilai,6),REPT("0",6)),3)=1," seribu",INDEX('147_Marugame Jogja'!idxSatuSampaiDuaPuluh,--LEFT(TEXT(RIGHT([0]!nilai,5),REPT("0",5)),2)+1)),INDEX('147_Marugame Jogja'!idxSatuSampaiDuaPuluh,--LEFT(RIGHT([0]!nilai,5),1)+1)&amp;" puluh "&amp;INDEX('147_Marugame Jogja'!idxSatuSampaiDuaPuluh,--LEFT(RIGHT([0]!nilai,4),1)+1))&amp;IF(OR(LEN([0]!nilai)&lt;=3,--LEFT(TEXT(RIGHT([0]!nilai,6),REPT("0",6)),3)={0;1}),""," ribu")</definedName>
    <definedName name="ribu" localSheetId="13">" "&amp;INDEX('148_Marugame Bandung'!idxRatusan,--LEFT(TEXT(RIGHT([0]!nilai,6),REPT("0",6)),1)+1)&amp;" "&amp;IF((--MID(TEXT(RIGHT([0]!nilai,6),REPT("0",6)),2,2)+1)&lt;=20,IF(--LEFT(TEXT(RIGHT([0]!nilai,6),REPT("0",6)),3)=1," seribu",INDEX('148_Marugame Bandung'!idxSatuSampaiDuaPuluh,--LEFT(TEXT(RIGHT([0]!nilai,5),REPT("0",5)),2)+1)),INDEX('148_Marugame Bandung'!idxSatuSampaiDuaPuluh,--LEFT(RIGHT([0]!nilai,5),1)+1)&amp;" puluh "&amp;INDEX('148_Marugame Bandung'!idxSatuSampaiDuaPuluh,--LEFT(RIGHT([0]!nilai,4),1)+1))&amp;IF(OR(LEN([0]!nilai)&lt;=3,--LEFT(TEXT(RIGHT([0]!nilai,6),REPT("0",6)),3)={0;1}),""," ribu")</definedName>
    <definedName name="ribu" localSheetId="14">" "&amp;INDEX('149_Marugame_Bogor'!idxRatusan,--LEFT(TEXT(RIGHT([0]!nilai,6),REPT("0",6)),1)+1)&amp;" "&amp;IF((--MID(TEXT(RIGHT([0]!nilai,6),REPT("0",6)),2,2)+1)&lt;=20,IF(--LEFT(TEXT(RIGHT([0]!nilai,6),REPT("0",6)),3)=1," seribu",INDEX('149_Marugame_Bogor'!idxSatuSampaiDuaPuluh,--LEFT(TEXT(RIGHT([0]!nilai,5),REPT("0",5)),2)+1)),INDEX('149_Marugame_Bogor'!idxSatuSampaiDuaPuluh,--LEFT(RIGHT([0]!nilai,5),1)+1)&amp;" puluh "&amp;INDEX('149_Marugame_Bogor'!idxSatuSampaiDuaPuluh,--LEFT(RIGHT([0]!nilai,4),1)+1))&amp;IF(OR(LEN([0]!nilai)&lt;=3,--LEFT(TEXT(RIGHT([0]!nilai,6),REPT("0",6)),3)={0;1}),""," ribu")</definedName>
    <definedName name="ribu" localSheetId="22">" "&amp;INDEX('158_W6_DEPOK'!idxRatusan,--LEFT(TEXT(RIGHT([0]!nilai,6),REPT("0",6)),1)+1)&amp;" "&amp;IF((--MID(TEXT(RIGHT([0]!nilai,6),REPT("0",6)),2,2)+1)&lt;=20,IF(--LEFT(TEXT(RIGHT([0]!nilai,6),REPT("0",6)),3)=1," seribu",INDEX('158_W6_DEPOK'!idxSatuSampaiDuaPuluh,--LEFT(TEXT(RIGHT([0]!nilai,5),REPT("0",5)),2)+1)),INDEX('158_W6_DEPOK'!idxSatuSampaiDuaPuluh,--LEFT(RIGHT([0]!nilai,5),1)+1)&amp;" puluh "&amp;INDEX('158_W6_DEPOK'!idxSatuSampaiDuaPuluh,--LEFT(RIGHT([0]!nilai,4),1)+1))&amp;IF(OR(LEN([0]!nilai)&lt;=3,--LEFT(TEXT(RIGHT([0]!nilai,6),REPT("0",6)),3)={0;1}),""," ribu")</definedName>
    <definedName name="ribu" localSheetId="24">" "&amp;INDEX('159_W6_TANGERANG'!idxRatusan,--LEFT(TEXT(RIGHT([0]!nilai,6),REPT("0",6)),1)+1)&amp;" "&amp;IF((--MID(TEXT(RIGHT([0]!nilai,6),REPT("0",6)),2,2)+1)&lt;=20,IF(--LEFT(TEXT(RIGHT([0]!nilai,6),REPT("0",6)),3)=1," seribu",INDEX('159_W6_TANGERANG'!idxSatuSampaiDuaPuluh,--LEFT(TEXT(RIGHT([0]!nilai,5),REPT("0",5)),2)+1)),INDEX('159_W6_TANGERANG'!idxSatuSampaiDuaPuluh,--LEFT(RIGHT([0]!nilai,5),1)+1)&amp;" puluh "&amp;INDEX('159_W6_TANGERANG'!idxSatuSampaiDuaPuluh,--LEFT(RIGHT([0]!nilai,4),1)+1))&amp;IF(OR(LEN([0]!nilai)&lt;=3,--LEFT(TEXT(RIGHT([0]!nilai,6),REPT("0",6)),3)={0;1}),""," ribu")</definedName>
    <definedName name="ribu" localSheetId="25">" "&amp;INDEX('160_W6_TANGERANG'!idxRatusan,--LEFT(TEXT(RIGHT([0]!nilai,6),REPT("0",6)),1)+1)&amp;" "&amp;IF((--MID(TEXT(RIGHT([0]!nilai,6),REPT("0",6)),2,2)+1)&lt;=20,IF(--LEFT(TEXT(RIGHT([0]!nilai,6),REPT("0",6)),3)=1," seribu",INDEX('160_W6_TANGERANG'!idxSatuSampaiDuaPuluh,--LEFT(TEXT(RIGHT([0]!nilai,5),REPT("0",5)),2)+1)),INDEX('160_W6_TANGERANG'!idxSatuSampaiDuaPuluh,--LEFT(RIGHT([0]!nilai,5),1)+1)&amp;" puluh "&amp;INDEX('160_W6_TANGERANG'!idxSatuSampaiDuaPuluh,--LEFT(RIGHT([0]!nilai,4),1)+1))&amp;IF(OR(LEN([0]!nilai)&lt;=3,--LEFT(TEXT(RIGHT([0]!nilai,6),REPT("0",6)),3)={0;1}),""," ribu")</definedName>
    <definedName name="ribu" localSheetId="26">" "&amp;INDEX('161_W6_TANGERANG'!idxRatusan,--LEFT(TEXT(RIGHT([0]!nilai,6),REPT("0",6)),1)+1)&amp;" "&amp;IF((--MID(TEXT(RIGHT([0]!nilai,6),REPT("0",6)),2,2)+1)&lt;=20,IF(--LEFT(TEXT(RIGHT([0]!nilai,6),REPT("0",6)),3)=1," seribu",INDEX('161_W6_TANGERANG'!idxSatuSampaiDuaPuluh,--LEFT(TEXT(RIGHT([0]!nilai,5),REPT("0",5)),2)+1)),INDEX('161_W6_TANGERANG'!idxSatuSampaiDuaPuluh,--LEFT(RIGHT([0]!nilai,5),1)+1)&amp;" puluh "&amp;INDEX('161_W6_TANGERANG'!idxSatuSampaiDuaPuluh,--LEFT(RIGHT([0]!nilai,4),1)+1))&amp;IF(OR(LEN([0]!nilai)&lt;=3,--LEFT(TEXT(RIGHT([0]!nilai,6),REPT("0",6)),3)={0;1}),""," ribu")</definedName>
    <definedName name="ribu" localSheetId="27">" "&amp;INDEX('162_W6_TANGERANG'!idxRatusan,--LEFT(TEXT(RIGHT([0]!nilai,6),REPT("0",6)),1)+1)&amp;" "&amp;IF((--MID(TEXT(RIGHT([0]!nilai,6),REPT("0",6)),2,2)+1)&lt;=20,IF(--LEFT(TEXT(RIGHT([0]!nilai,6),REPT("0",6)),3)=1," seribu",INDEX('162_W6_TANGERANG'!idxSatuSampaiDuaPuluh,--LEFT(TEXT(RIGHT([0]!nilai,5),REPT("0",5)),2)+1)),INDEX('162_W6_TANGERANG'!idxSatuSampaiDuaPuluh,--LEFT(RIGHT([0]!nilai,5),1)+1)&amp;" puluh "&amp;INDEX('162_W6_TANGERANG'!idxSatuSampaiDuaPuluh,--LEFT(RIGHT([0]!nilai,4),1)+1))&amp;IF(OR(LEN([0]!nilai)&lt;=3,--LEFT(TEXT(RIGHT([0]!nilai,6),REPT("0",6)),3)={0;1}),""," ribu")</definedName>
    <definedName name="ribu" localSheetId="28">" "&amp;INDEX('163_W6_TANGERANG'!idxRatusan,--LEFT(TEXT(RIGHT([0]!nilai,6),REPT("0",6)),1)+1)&amp;" "&amp;IF((--MID(TEXT(RIGHT([0]!nilai,6),REPT("0",6)),2,2)+1)&lt;=20,IF(--LEFT(TEXT(RIGHT([0]!nilai,6),REPT("0",6)),3)=1," seribu",INDEX('163_W6_TANGERANG'!idxSatuSampaiDuaPuluh,--LEFT(TEXT(RIGHT([0]!nilai,5),REPT("0",5)),2)+1)),INDEX('163_W6_TANGERANG'!idxSatuSampaiDuaPuluh,--LEFT(RIGHT([0]!nilai,5),1)+1)&amp;" puluh "&amp;INDEX('163_W6_TANGERANG'!idxSatuSampaiDuaPuluh,--LEFT(RIGHT([0]!nilai,4),1)+1))&amp;IF(OR(LEN([0]!nilai)&lt;=3,--LEFT(TEXT(RIGHT([0]!nilai,6),REPT("0",6)),3)={0;1}),""," ribu")</definedName>
    <definedName name="ribu" localSheetId="29">" "&amp;INDEX('164_W6_PULOGADUNG'!idxRatusan,--LEFT(TEXT(RIGHT([0]!nilai,6),REPT("0",6)),1)+1)&amp;" "&amp;IF((--MID(TEXT(RIGHT([0]!nilai,6),REPT("0",6)),2,2)+1)&lt;=20,IF(--LEFT(TEXT(RIGHT([0]!nilai,6),REPT("0",6)),3)=1," seribu",INDEX('164_W6_PULOGADUNG'!idxSatuSampaiDuaPuluh,--LEFT(TEXT(RIGHT([0]!nilai,5),REPT("0",5)),2)+1)),INDEX('164_W6_PULOGADUNG'!idxSatuSampaiDuaPuluh,--LEFT(RIGHT([0]!nilai,5),1)+1)&amp;" puluh "&amp;INDEX('164_W6_PULOGADUNG'!idxSatuSampaiDuaPuluh,--LEFT(RIGHT([0]!nilai,4),1)+1))&amp;IF(OR(LEN([0]!nilai)&lt;=3,--LEFT(TEXT(RIGHT([0]!nilai,6),REPT("0",6)),3)={0;1}),""," ribu")</definedName>
    <definedName name="ribu" localSheetId="30">" "&amp;INDEX('165_W6_PENJARINGAN'!idxRatusan,--LEFT(TEXT(RIGHT([0]!nilai,6),REPT("0",6)),1)+1)&amp;" "&amp;IF((--MID(TEXT(RIGHT([0]!nilai,6),REPT("0",6)),2,2)+1)&lt;=20,IF(--LEFT(TEXT(RIGHT([0]!nilai,6),REPT("0",6)),3)=1," seribu",INDEX('165_W6_PENJARINGAN'!idxSatuSampaiDuaPuluh,--LEFT(TEXT(RIGHT([0]!nilai,5),REPT("0",5)),2)+1)),INDEX('165_W6_PENJARINGAN'!idxSatuSampaiDuaPuluh,--LEFT(RIGHT([0]!nilai,5),1)+1)&amp;" puluh "&amp;INDEX('165_W6_PENJARINGAN'!idxSatuSampaiDuaPuluh,--LEFT(RIGHT([0]!nilai,4),1)+1))&amp;IF(OR(LEN([0]!nilai)&lt;=3,--LEFT(TEXT(RIGHT([0]!nilai,6),REPT("0",6)),3)={0;1}),""," ribu")</definedName>
    <definedName name="ribu" localSheetId="31">" "&amp;INDEX('166_W6_Pakuwon Surabaya'!idxRatusan,--LEFT(TEXT(RIGHT([0]!nilai,6),REPT("0",6)),1)+1)&amp;" "&amp;IF((--MID(TEXT(RIGHT([0]!nilai,6),REPT("0",6)),2,2)+1)&lt;=20,IF(--LEFT(TEXT(RIGHT([0]!nilai,6),REPT("0",6)),3)=1," seribu",INDEX('166_W6_Pakuwon Surabaya'!idxSatuSampaiDuaPuluh,--LEFT(TEXT(RIGHT([0]!nilai,5),REPT("0",5)),2)+1)),INDEX('166_W6_Pakuwon Surabaya'!idxSatuSampaiDuaPuluh,--LEFT(RIGHT([0]!nilai,5),1)+1)&amp;" puluh "&amp;INDEX('166_W6_Pakuwon Surabaya'!idxSatuSampaiDuaPuluh,--LEFT(RIGHT([0]!nilai,4),1)+1))&amp;IF(OR(LEN([0]!nilai)&lt;=3,--LEFT(TEXT(RIGHT([0]!nilai,6),REPT("0",6)),3)={0;1}),""," ribu")</definedName>
    <definedName name="ribu" localSheetId="32">" "&amp;INDEX('167_W6_Tangerang'!idxRatusan,--LEFT(TEXT(RIGHT([0]!nilai,6),REPT("0",6)),1)+1)&amp;" "&amp;IF((--MID(TEXT(RIGHT([0]!nilai,6),REPT("0",6)),2,2)+1)&lt;=20,IF(--LEFT(TEXT(RIGHT([0]!nilai,6),REPT("0",6)),3)=1," seribu",INDEX('167_W6_Tangerang'!idxSatuSampaiDuaPuluh,--LEFT(TEXT(RIGHT([0]!nilai,5),REPT("0",5)),2)+1)),INDEX('167_W6_Tangerang'!idxSatuSampaiDuaPuluh,--LEFT(RIGHT([0]!nilai,5),1)+1)&amp;" puluh "&amp;INDEX('167_W6_Tangerang'!idxSatuSampaiDuaPuluh,--LEFT(RIGHT([0]!nilai,4),1)+1))&amp;IF(OR(LEN([0]!nilai)&lt;=3,--LEFT(TEXT(RIGHT([0]!nilai,6),REPT("0",6)),3)={0;1}),""," ribu")</definedName>
    <definedName name="ribu" localSheetId="33">" "&amp;INDEX('168_W6_Tangerang'!idxRatusan,--LEFT(TEXT(RIGHT([0]!nilai,6),REPT("0",6)),1)+1)&amp;" "&amp;IF((--MID(TEXT(RIGHT([0]!nilai,6),REPT("0",6)),2,2)+1)&lt;=20,IF(--LEFT(TEXT(RIGHT([0]!nilai,6),REPT("0",6)),3)=1," seribu",INDEX('168_W6_Tangerang'!idxSatuSampaiDuaPuluh,--LEFT(TEXT(RIGHT([0]!nilai,5),REPT("0",5)),2)+1)),INDEX('168_W6_Tangerang'!idxSatuSampaiDuaPuluh,--LEFT(RIGHT([0]!nilai,5),1)+1)&amp;" puluh "&amp;INDEX('168_W6_Tangerang'!idxSatuSampaiDuaPuluh,--LEFT(RIGHT([0]!nilai,4),1)+1))&amp;IF(OR(LEN([0]!nilai)&lt;=3,--LEFT(TEXT(RIGHT([0]!nilai,6),REPT("0",6)),3)={0;1}),""," ribu")</definedName>
    <definedName name="ribu" localSheetId="34">" "&amp;INDEX('169_W6_ Cakung'!idxRatusan,--LEFT(TEXT(RIGHT([0]!nilai,6),REPT("0",6)),1)+1)&amp;" "&amp;IF((--MID(TEXT(RIGHT([0]!nilai,6),REPT("0",6)),2,2)+1)&lt;=20,IF(--LEFT(TEXT(RIGHT([0]!nilai,6),REPT("0",6)),3)=1," seribu",INDEX('169_W6_ Cakung'!idxSatuSampaiDuaPuluh,--LEFT(TEXT(RIGHT([0]!nilai,5),REPT("0",5)),2)+1)),INDEX('169_W6_ Cakung'!idxSatuSampaiDuaPuluh,--LEFT(RIGHT([0]!nilai,5),1)+1)&amp;" puluh "&amp;INDEX('169_W6_ Cakung'!idxSatuSampaiDuaPuluh,--LEFT(RIGHT([0]!nilai,4),1)+1))&amp;IF(OR(LEN([0]!nilai)&lt;=3,--LEFT(TEXT(RIGHT([0]!nilai,6),REPT("0",6)),3)={0;1}),""," ribu")</definedName>
    <definedName name="ribu" localSheetId="35">" "&amp;INDEX('170_W6_Citeureup'!idxRatusan,--LEFT(TEXT(RIGHT([0]!nilai,6),REPT("0",6)),1)+1)&amp;" "&amp;IF((--MID(TEXT(RIGHT([0]!nilai,6),REPT("0",6)),2,2)+1)&lt;=20,IF(--LEFT(TEXT(RIGHT([0]!nilai,6),REPT("0",6)),3)=1," seribu",INDEX('170_W6_Citeureup'!idxSatuSampaiDuaPuluh,--LEFT(TEXT(RIGHT([0]!nilai,5),REPT("0",5)),2)+1)),INDEX('170_W6_Citeureup'!idxSatuSampaiDuaPuluh,--LEFT(RIGHT([0]!nilai,5),1)+1)&amp;" puluh "&amp;INDEX('170_W6_Citeureup'!idxSatuSampaiDuaPuluh,--LEFT(RIGHT([0]!nilai,4),1)+1))&amp;IF(OR(LEN([0]!nilai)&lt;=3,--LEFT(TEXT(RIGHT([0]!nilai,6),REPT("0",6)),3)={0;1}),""," ribu")</definedName>
    <definedName name="ribu" localSheetId="36">" "&amp;INDEX('171_W6_Tangerang'!idxRatusan,--LEFT(TEXT(RIGHT([0]!nilai,6),REPT("0",6)),1)+1)&amp;" "&amp;IF((--MID(TEXT(RIGHT([0]!nilai,6),REPT("0",6)),2,2)+1)&lt;=20,IF(--LEFT(TEXT(RIGHT([0]!nilai,6),REPT("0",6)),3)=1," seribu",INDEX('171_W6_Tangerang'!idxSatuSampaiDuaPuluh,--LEFT(TEXT(RIGHT([0]!nilai,5),REPT("0",5)),2)+1)),INDEX('171_W6_Tangerang'!idxSatuSampaiDuaPuluh,--LEFT(RIGHT([0]!nilai,5),1)+1)&amp;" puluh "&amp;INDEX('171_W6_Tangerang'!idxSatuSampaiDuaPuluh,--LEFT(RIGHT([0]!nilai,4),1)+1))&amp;IF(OR(LEN([0]!nilai)&lt;=3,--LEFT(TEXT(RIGHT([0]!nilai,6),REPT("0",6)),3)={0;1}),""," ribu")</definedName>
    <definedName name="ribu" localSheetId="38">" "&amp;INDEX('172_W6_Ancol,Marunda, Koja'!idxRatusan,--LEFT(TEXT(RIGHT([0]!nilai,6),REPT("0",6)),1)+1)&amp;" "&amp;IF((--MID(TEXT(RIGHT([0]!nilai,6),REPT("0",6)),2,2)+1)&lt;=20,IF(--LEFT(TEXT(RIGHT([0]!nilai,6),REPT("0",6)),3)=1," seribu",INDEX('172_W6_Ancol,Marunda, Koja'!idxSatuSampaiDuaPuluh,--LEFT(TEXT(RIGHT([0]!nilai,5),REPT("0",5)),2)+1)),INDEX('172_W6_Ancol,Marunda, Koja'!idxSatuSampaiDuaPuluh,--LEFT(RIGHT([0]!nilai,5),1)+1)&amp;" puluh "&amp;INDEX('172_W6_Ancol,Marunda, Koja'!idxSatuSampaiDuaPuluh,--LEFT(RIGHT([0]!nilai,4),1)+1))&amp;IF(OR(LEN([0]!nilai)&lt;=3,--LEFT(TEXT(RIGHT([0]!nilai,6),REPT("0",6)),3)={0;1}),""," ribu")</definedName>
    <definedName name="ribu" localSheetId="37">" "&amp;INDEX('173_W6_Tangerang'!idxRatusan,--LEFT(TEXT(RIGHT([0]!nilai,6),REPT("0",6)),1)+1)&amp;" "&amp;IF((--MID(TEXT(RIGHT([0]!nilai,6),REPT("0",6)),2,2)+1)&lt;=20,IF(--LEFT(TEXT(RIGHT([0]!nilai,6),REPT("0",6)),3)=1," seribu",INDEX('173_W6_Tangerang'!idxSatuSampaiDuaPuluh,--LEFT(TEXT(RIGHT([0]!nilai,5),REPT("0",5)),2)+1)),INDEX('173_W6_Tangerang'!idxSatuSampaiDuaPuluh,--LEFT(RIGHT([0]!nilai,5),1)+1)&amp;" puluh "&amp;INDEX('173_W6_Tangerang'!idxSatuSampaiDuaPuluh,--LEFT(RIGHT([0]!nilai,4),1)+1))&amp;IF(OR(LEN([0]!nilai)&lt;=3,--LEFT(TEXT(RIGHT([0]!nilai,6),REPT("0",6)),3)={0;1}),""," ribu")</definedName>
    <definedName name="ribu" localSheetId="39">" "&amp;INDEX('174_W6_Tangerang '!idxRatusan,--LEFT(TEXT(RIGHT([0]!nilai,6),REPT("0",6)),1)+1)&amp;" "&amp;IF((--MID(TEXT(RIGHT([0]!nilai,6),REPT("0",6)),2,2)+1)&lt;=20,IF(--LEFT(TEXT(RIGHT([0]!nilai,6),REPT("0",6)),3)=1," seribu",INDEX('174_W6_Tangerang '!idxSatuSampaiDuaPuluh,--LEFT(TEXT(RIGHT([0]!nilai,5),REPT("0",5)),2)+1)),INDEX('174_W6_Tangerang '!idxSatuSampaiDuaPuluh,--LEFT(RIGHT([0]!nilai,5),1)+1)&amp;" puluh "&amp;INDEX('174_W6_Tangerang '!idxSatuSampaiDuaPuluh,--LEFT(RIGHT([0]!nilai,4),1)+1))&amp;IF(OR(LEN([0]!nilai)&lt;=3,--LEFT(TEXT(RIGHT([0]!nilai,6),REPT("0",6)),3)={0;1}),""," ribu")</definedName>
    <definedName name="ribu" localSheetId="40">" "&amp;INDEX('175_W6_Tangerang '!idxRatusan,--LEFT(TEXT(RIGHT([0]!nilai,6),REPT("0",6)),1)+1)&amp;" "&amp;IF((--MID(TEXT(RIGHT([0]!nilai,6),REPT("0",6)),2,2)+1)&lt;=20,IF(--LEFT(TEXT(RIGHT([0]!nilai,6),REPT("0",6)),3)=1," seribu",INDEX('175_W6_Tangerang '!idxSatuSampaiDuaPuluh,--LEFT(TEXT(RIGHT([0]!nilai,5),REPT("0",5)),2)+1)),INDEX('175_W6_Tangerang '!idxSatuSampaiDuaPuluh,--LEFT(RIGHT([0]!nilai,5),1)+1)&amp;" puluh "&amp;INDEX('175_W6_Tangerang '!idxSatuSampaiDuaPuluh,--LEFT(RIGHT([0]!nilai,4),1)+1))&amp;IF(OR(LEN([0]!nilai)&lt;=3,--LEFT(TEXT(RIGHT([0]!nilai,6),REPT("0",6)),3)={0;1}),""," ribu")</definedName>
    <definedName name="ribu" localSheetId="41">" "&amp;INDEX('176_W6_Sukabumi'!idxRatusan,--LEFT(TEXT(RIGHT([0]!nilai,6),REPT("0",6)),1)+1)&amp;" "&amp;IF((--MID(TEXT(RIGHT([0]!nilai,6),REPT("0",6)),2,2)+1)&lt;=20,IF(--LEFT(TEXT(RIGHT([0]!nilai,6),REPT("0",6)),3)=1," seribu",INDEX('176_W6_Sukabumi'!idxSatuSampaiDuaPuluh,--LEFT(TEXT(RIGHT([0]!nilai,5),REPT("0",5)),2)+1)),INDEX('176_W6_Sukabumi'!idxSatuSampaiDuaPuluh,--LEFT(RIGHT([0]!nilai,5),1)+1)&amp;" puluh "&amp;INDEX('176_W6_Sukabumi'!idxSatuSampaiDuaPuluh,--LEFT(RIGHT([0]!nilai,4),1)+1))&amp;IF(OR(LEN([0]!nilai)&lt;=3,--LEFT(TEXT(RIGHT([0]!nilai,6),REPT("0",6)),3)={0;1}),""," ribu")</definedName>
    <definedName name="ribu" localSheetId="42">" "&amp;INDEX('177_W6_Tangerang'!idxRatusan,--LEFT(TEXT(RIGHT([0]!nilai,6),REPT("0",6)),1)+1)&amp;" "&amp;IF((--MID(TEXT(RIGHT([0]!nilai,6),REPT("0",6)),2,2)+1)&lt;=20,IF(--LEFT(TEXT(RIGHT([0]!nilai,6),REPT("0",6)),3)=1," seribu",INDEX('177_W6_Tangerang'!idxSatuSampaiDuaPuluh,--LEFT(TEXT(RIGHT([0]!nilai,5),REPT("0",5)),2)+1)),INDEX('177_W6_Tangerang'!idxSatuSampaiDuaPuluh,--LEFT(RIGHT([0]!nilai,5),1)+1)&amp;" puluh "&amp;INDEX('177_W6_Tangerang'!idxSatuSampaiDuaPuluh,--LEFT(RIGHT([0]!nilai,4),1)+1))&amp;IF(OR(LEN([0]!nilai)&lt;=3,--LEFT(TEXT(RIGHT([0]!nilai,6),REPT("0",6)),3)={0;1}),""," ribu")</definedName>
    <definedName name="ribu" localSheetId="43">" "&amp;INDEX('178_W6_Meruya'!idxRatusan,--LEFT(TEXT(RIGHT([0]!nilai,6),REPT("0",6)),1)+1)&amp;" "&amp;IF((--MID(TEXT(RIGHT([0]!nilai,6),REPT("0",6)),2,2)+1)&lt;=20,IF(--LEFT(TEXT(RIGHT([0]!nilai,6),REPT("0",6)),3)=1," seribu",INDEX('178_W6_Meruya'!idxSatuSampaiDuaPuluh,--LEFT(TEXT(RIGHT([0]!nilai,5),REPT("0",5)),2)+1)),INDEX('178_W6_Meruya'!idxSatuSampaiDuaPuluh,--LEFT(RIGHT([0]!nilai,5),1)+1)&amp;" puluh "&amp;INDEX('178_W6_Meruya'!idxSatuSampaiDuaPuluh,--LEFT(RIGHT([0]!nilai,4),1)+1))&amp;IF(OR(LEN([0]!nilai)&lt;=3,--LEFT(TEXT(RIGHT([0]!nilai,6),REPT("0",6)),3)={0;1}),""," ribu")</definedName>
    <definedName name="ribu" localSheetId="44">" "&amp;INDEX('179_W6_Kosambi'!idxRatusan,--LEFT(TEXT(RIGHT([0]!nilai,6),REPT("0",6)),1)+1)&amp;" "&amp;IF((--MID(TEXT(RIGHT([0]!nilai,6),REPT("0",6)),2,2)+1)&lt;=20,IF(--LEFT(TEXT(RIGHT([0]!nilai,6),REPT("0",6)),3)=1," seribu",INDEX('179_W6_Kosambi'!idxSatuSampaiDuaPuluh,--LEFT(TEXT(RIGHT([0]!nilai,5),REPT("0",5)),2)+1)),INDEX('179_W6_Kosambi'!idxSatuSampaiDuaPuluh,--LEFT(RIGHT([0]!nilai,5),1)+1)&amp;" puluh "&amp;INDEX('179_W6_Kosambi'!idxSatuSampaiDuaPuluh,--LEFT(RIGHT([0]!nilai,4),1)+1))&amp;IF(OR(LEN([0]!nilai)&lt;=3,--LEFT(TEXT(RIGHT([0]!nilai,6),REPT("0",6)),3)={0;1}),""," ribu")</definedName>
    <definedName name="ribu" localSheetId="45">" "&amp;INDEX('180_W6_Tangerang'!idxRatusan,--LEFT(TEXT(RIGHT([0]!nilai,6),REPT("0",6)),1)+1)&amp;" "&amp;IF((--MID(TEXT(RIGHT([0]!nilai,6),REPT("0",6)),2,2)+1)&lt;=20,IF(--LEFT(TEXT(RIGHT([0]!nilai,6),REPT("0",6)),3)=1," seribu",INDEX('180_W6_Tangerang'!idxSatuSampaiDuaPuluh,--LEFT(TEXT(RIGHT([0]!nilai,5),REPT("0",5)),2)+1)),INDEX('180_W6_Tangerang'!idxSatuSampaiDuaPuluh,--LEFT(RIGHT([0]!nilai,5),1)+1)&amp;" puluh "&amp;INDEX('180_W6_Tangerang'!idxSatuSampaiDuaPuluh,--LEFT(RIGHT([0]!nilai,4),1)+1))&amp;IF(OR(LEN([0]!nilai)&lt;=3,--LEFT(TEXT(RIGHT([0]!nilai,6),REPT("0",6)),3)={0;1}),""," ribu")</definedName>
    <definedName name="ribu" localSheetId="49">" "&amp;INDEX('184_Winson_Probolinggo'!idxRatusan,--LEFT(TEXT(RIGHT(nilai,6),REPT("0",6)),1)+1)&amp;" "&amp;IF((--MID(TEXT(RIGHT(nilai,6),REPT("0",6)),2,2)+1)&lt;=20,IF(--LEFT(TEXT(RIGHT(nilai,6),REPT("0",6)),3)=1," seribu",INDEX('184_Winson_Probolinggo'!idxSatuSampaiDuaPuluh,--LEFT(TEXT(RIGHT(nilai,5),REPT("0",5)),2)+1)),INDEX('184_Winson_Probolinggo'!idxSatuSampaiDuaPuluh,--LEFT(RIGHT(nilai,5),1)+1)&amp;" puluh "&amp;INDEX('184_Winson_Probolinggo'!idxSatuSampaiDuaPuluh,--LEFT(RIGHT(nilai,4),1)+1))&amp;IF(OR(LEN(nilai)&lt;=3,--LEFT(TEXT(RIGHT(nilai,6),REPT("0",6)),3)={0;1}),""," ribu")</definedName>
    <definedName name="ribu" localSheetId="50">" "&amp;INDEX('185_Delta_Jawa tengah'!idxRatusan,--LEFT(TEXT(RIGHT([0]!nilai,6),REPT("0",6)),1)+1)&amp;" "&amp;IF((--MID(TEXT(RIGHT([0]!nilai,6),REPT("0",6)),2,2)+1)&lt;=20,IF(--LEFT(TEXT(RIGHT([0]!nilai,6),REPT("0",6)),3)=1," seribu",INDEX('185_Delta_Jawa tengah'!idxSatuSampaiDuaPuluh,--LEFT(TEXT(RIGHT([0]!nilai,5),REPT("0",5)),2)+1)),INDEX('185_Delta_Jawa tengah'!idxSatuSampaiDuaPuluh,--LEFT(RIGHT([0]!nilai,5),1)+1)&amp;" puluh "&amp;INDEX('185_Delta_Jawa tengah'!idxSatuSampaiDuaPuluh,--LEFT(RIGHT([0]!nilai,4),1)+1))&amp;IF(OR(LEN([0]!nilai)&lt;=3,--LEFT(TEXT(RIGHT([0]!nilai,6),REPT("0",6)),3)={0;1}),""," ribu")</definedName>
    <definedName name="ribu" localSheetId="53">" "&amp;INDEX('188_Truelogs_Jambi'!idxRatusan,--LEFT(TEXT(RIGHT([0]!nilai,6),REPT("0",6)),1)+1)&amp;" "&amp;IF((--MID(TEXT(RIGHT([0]!nilai,6),REPT("0",6)),2,2)+1)&lt;=20,IF(--LEFT(TEXT(RIGHT([0]!nilai,6),REPT("0",6)),3)=1," seribu",INDEX('188_Truelogs_Jambi'!idxSatuSampaiDuaPuluh,--LEFT(TEXT(RIGHT([0]!nilai,5),REPT("0",5)),2)+1)),INDEX('188_Truelogs_Jambi'!idxSatuSampaiDuaPuluh,--LEFT(RIGHT([0]!nilai,5),1)+1)&amp;" puluh "&amp;INDEX('188_Truelogs_Jambi'!idxSatuSampaiDuaPuluh,--LEFT(RIGHT([0]!nilai,4),1)+1))&amp;IF(OR(LEN([0]!nilai)&lt;=3,--LEFT(TEXT(RIGHT([0]!nilai,6),REPT("0",6)),3)={0;1}),""," ribu")</definedName>
    <definedName name="ribu" localSheetId="57">" "&amp;INDEX('192_Putra Log_Lombok'!idxRatusan,--LEFT(TEXT(RIGHT(nilai,6),REPT("0",6)),1)+1)&amp;" "&amp;IF((--MID(TEXT(RIGHT(nilai,6),REPT("0",6)),2,2)+1)&lt;=20,IF(--LEFT(TEXT(RIGHT(nilai,6),REPT("0",6)),3)=1," seribu",INDEX('192_Putra Log_Lombok'!idxSatuSampaiDuaPuluh,--LEFT(TEXT(RIGHT(nilai,5),REPT("0",5)),2)+1)),INDEX('192_Putra Log_Lombok'!idxSatuSampaiDuaPuluh,--LEFT(RIGHT(nilai,5),1)+1)&amp;" puluh "&amp;INDEX('192_Putra Log_Lombok'!idxSatuSampaiDuaPuluh,--LEFT(RIGHT(nilai,4),1)+1))&amp;IF(OR(LEN(nilai)&lt;=3,--LEFT(TEXT(RIGHT(nilai,6),REPT("0",6)),3)={0;1}),""," ribu")</definedName>
    <definedName name="ribu" localSheetId="58">" "&amp;INDEX('193_Pratama Trans_Riau'!idxRatusan,--LEFT(TEXT(RIGHT(nilai,6),REPT("0",6)),1)+1)&amp;" "&amp;IF((--MID(TEXT(RIGHT(nilai,6),REPT("0",6)),2,2)+1)&lt;=20,IF(--LEFT(TEXT(RIGHT(nilai,6),REPT("0",6)),3)=1," seribu",INDEX('193_Pratama Trans_Riau'!idxSatuSampaiDuaPuluh,--LEFT(TEXT(RIGHT(nilai,5),REPT("0",5)),2)+1)),INDEX('193_Pratama Trans_Riau'!idxSatuSampaiDuaPuluh,--LEFT(RIGHT(nilai,5),1)+1)&amp;" puluh "&amp;INDEX('193_Pratama Trans_Riau'!idxSatuSampaiDuaPuluh,--LEFT(RIGHT(nilai,4),1)+1))&amp;IF(OR(LEN(nilai)&lt;=3,--LEFT(TEXT(RIGHT(nilai,6),REPT("0",6)),3)={0;1}),""," ribu")</definedName>
    <definedName name="ribu" localSheetId="62">" "&amp;INDEX('197_Multitrans_Palembang'!idxRatusan,--LEFT(TEXT(RIGHT('197_Multitrans_Palembang'!nilai,6),REPT("0",6)),1)+1)&amp;" "&amp;IF((--MID(TEXT(RIGHT('197_Multitrans_Palembang'!nilai,6),REPT("0",6)),2,2)+1)&lt;=20,IF(--LEFT(TEXT(RIGHT('197_Multitrans_Palembang'!nilai,6),REPT("0",6)),3)=1," seribu",INDEX('197_Multitrans_Palembang'!idxSatuSampaiDuaPuluh,--LEFT(TEXT(RIGHT('197_Multitrans_Palembang'!nilai,5),REPT("0",5)),2)+1)),INDEX('197_Multitrans_Palembang'!idxSatuSampaiDuaPuluh,--LEFT(RIGHT('197_Multitrans_Palembang'!nilai,5),1)+1)&amp;" puluh "&amp;INDEX('197_Multitrans_Palembang'!idxSatuSampaiDuaPuluh,--LEFT(RIGHT('197_Multitrans_Palembang'!nilai,4),1)+1))&amp;IF(OR(LEN('197_Multitrans_Palembang'!nilai)&lt;=3,--LEFT(TEXT(RIGHT('197_Multitrans_Palembang'!nilai,6),REPT("0",6)),3)={0;1}),""," ribu")</definedName>
    <definedName name="ribu" localSheetId="63">" "&amp;INDEX('198_Marugame Jogja'!idxRatusan,--LEFT(TEXT(RIGHT([0]!nilai,6),REPT("0",6)),1)+1)&amp;" "&amp;IF((--MID(TEXT(RIGHT([0]!nilai,6),REPT("0",6)),2,2)+1)&lt;=20,IF(--LEFT(TEXT(RIGHT([0]!nilai,6),REPT("0",6)),3)=1," seribu",INDEX('198_Marugame Jogja'!idxSatuSampaiDuaPuluh,--LEFT(TEXT(RIGHT([0]!nilai,5),REPT("0",5)),2)+1)),INDEX('198_Marugame Jogja'!idxSatuSampaiDuaPuluh,--LEFT(RIGHT([0]!nilai,5),1)+1)&amp;" puluh "&amp;INDEX('198_Marugame Jogja'!idxSatuSampaiDuaPuluh,--LEFT(RIGHT([0]!nilai,4),1)+1))&amp;IF(OR(LEN([0]!nilai)&lt;=3,--LEFT(TEXT(RIGHT([0]!nilai,6),REPT("0",6)),3)={0;1}),""," ribu")</definedName>
    <definedName name="ribu" localSheetId="64">" "&amp;INDEX('199_Marugame_Smrng&amp;Cirebon'!idxRatusan,--LEFT(TEXT(RIGHT([0]!nilai,6),REPT("0",6)),1)+1)&amp;" "&amp;IF((--MID(TEXT(RIGHT([0]!nilai,6),REPT("0",6)),2,2)+1)&lt;=20,IF(--LEFT(TEXT(RIGHT([0]!nilai,6),REPT("0",6)),3)=1," seribu",INDEX('199_Marugame_Smrng&amp;Cirebon'!idxSatuSampaiDuaPuluh,--LEFT(TEXT(RIGHT([0]!nilai,5),REPT("0",5)),2)+1)),INDEX('199_Marugame_Smrng&amp;Cirebon'!idxSatuSampaiDuaPuluh,--LEFT(RIGHT([0]!nilai,5),1)+1)&amp;" puluh "&amp;INDEX('199_Marugame_Smrng&amp;Cirebon'!idxSatuSampaiDuaPuluh,--LEFT(RIGHT([0]!nilai,4),1)+1))&amp;IF(OR(LEN([0]!nilai)&lt;=3,--LEFT(TEXT(RIGHT([0]!nilai,6),REPT("0",6)),3)={0;1}),""," ribu")</definedName>
    <definedName name="ribu" localSheetId="65">" "&amp;INDEX('200_Marugame_solo'!idxRatusan,--LEFT(TEXT(RIGHT([0]!nilai,6),REPT("0",6)),1)+1)&amp;" "&amp;IF((--MID(TEXT(RIGHT([0]!nilai,6),REPT("0",6)),2,2)+1)&lt;=20,IF(--LEFT(TEXT(RIGHT([0]!nilai,6),REPT("0",6)),3)=1," seribu",INDEX('200_Marugame_solo'!idxSatuSampaiDuaPuluh,--LEFT(TEXT(RIGHT([0]!nilai,5),REPT("0",5)),2)+1)),INDEX('200_Marugame_solo'!idxSatuSampaiDuaPuluh,--LEFT(RIGHT([0]!nilai,5),1)+1)&amp;" puluh "&amp;INDEX('200_Marugame_solo'!idxSatuSampaiDuaPuluh,--LEFT(RIGHT([0]!nilai,4),1)+1))&amp;IF(OR(LEN([0]!nilai)&lt;=3,--LEFT(TEXT(RIGHT([0]!nilai,6),REPT("0",6)),3)={0;1}),""," ribu")</definedName>
    <definedName name="ribu" localSheetId="66">" "&amp;INDEX('201_Marugame_Bandung'!idxRatusan,--LEFT(TEXT(RIGHT([0]!nilai,6),REPT("0",6)),1)+1)&amp;" "&amp;IF((--MID(TEXT(RIGHT([0]!nilai,6),REPT("0",6)),2,2)+1)&lt;=20,IF(--LEFT(TEXT(RIGHT([0]!nilai,6),REPT("0",6)),3)=1," seribu",INDEX('201_Marugame_Bandung'!idxSatuSampaiDuaPuluh,--LEFT(TEXT(RIGHT([0]!nilai,5),REPT("0",5)),2)+1)),INDEX('201_Marugame_Bandung'!idxSatuSampaiDuaPuluh,--LEFT(RIGHT([0]!nilai,5),1)+1)&amp;" puluh "&amp;INDEX('201_Marugame_Bandung'!idxSatuSampaiDuaPuluh,--LEFT(RIGHT([0]!nilai,4),1)+1))&amp;IF(OR(LEN([0]!nilai)&lt;=3,--LEFT(TEXT(RIGHT([0]!nilai,6),REPT("0",6)),3)={0;1}),""," ribu")</definedName>
    <definedName name="ribu" localSheetId="74">" "&amp;INDEX('209_Truelogs_Jambi Pel'!idxRatusan,--LEFT(TEXT(RIGHT([0]!nilai,6),REPT("0",6)),1)+1)&amp;" "&amp;IF((--MID(TEXT(RIGHT([0]!nilai,6),REPT("0",6)),2,2)+1)&lt;=20,IF(--LEFT(TEXT(RIGHT([0]!nilai,6),REPT("0",6)),3)=1," seribu",INDEX('209_Truelogs_Jambi Pel'!idxSatuSampaiDuaPuluh,--LEFT(TEXT(RIGHT([0]!nilai,5),REPT("0",5)),2)+1)),INDEX('209_Truelogs_Jambi Pel'!idxSatuSampaiDuaPuluh,--LEFT(RIGHT([0]!nilai,5),1)+1)&amp;" puluh "&amp;INDEX('209_Truelogs_Jambi Pel'!idxSatuSampaiDuaPuluh,--LEFT(RIGHT([0]!nilai,4),1)+1))&amp;IF(OR(LEN([0]!nilai)&lt;=3,--LEFT(TEXT(RIGHT([0]!nilai,6),REPT("0",6)),3)={0;1}),"","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"&amp;INDEX('134_Telkom Satelit_Bogor'!idxRatusan,--LEFT(TEXT(RIGHT(nilai,6),REPT("0",6)),1)+1)&amp;" "&amp;IF((--MID(TEXT(RIGHT(nilai,6),REPT("0",6)),2,2)+1)&lt;=20,IF(--LEFT(TEXT(RIGHT(nilai,6),REPT("0",6)),3)=1," seribu / ",INDEX('134_Telkom Satelit_Bogor'!idxSatuSampaiDuaPuluh,--LEFT(TEXT(RIGHT(nilai,5),REPT("0",5)),2)+1)),INDEX('134_Telkom Satelit_Bogor'!idxSatuSampaiDuaPuluh,--LEFT(RIGHT(nilai,5),1)+1)&amp;" puluh "&amp;INDEX('134_Telkom Satelit_Bogor'!idxSatuSampaiDuaPuluh,--LEFT(RIGHT(nilai,4),1)+1))&amp;IF(OR(LEN(nilai)&lt;=3,--LEFT(TEXT(RIGHT(nilai,6),REPT("0",6)),3)={0;1}),""," ribu / ")</definedName>
    <definedName name="ribu2" localSheetId="1">" "&amp;INDEX('135_SITC_pabeanan_Cina'!idxRatusan,--LEFT(TEXT(RIGHT(nilai,6),REPT("0",6)),1)+1)&amp;" "&amp;IF((--MID(TEXT(RIGHT(nilai,6),REPT("0",6)),2,2)+1)&lt;=20,IF(--LEFT(TEXT(RIGHT(nilai,6),REPT("0",6)),3)=1," seribu / ",INDEX('135_SITC_pabeanan_Cina'!idxSatuSampaiDuaPuluh,--LEFT(TEXT(RIGHT(nilai,5),REPT("0",5)),2)+1)),INDEX('135_SITC_pabeanan_Cina'!idxSatuSampaiDuaPuluh,--LEFT(RIGHT(nilai,5),1)+1)&amp;" puluh "&amp;INDEX('135_SITC_pabeanan_Cina'!idxSatuSampaiDuaPuluh,--LEFT(RIGHT(nilai,4),1)+1))&amp;IF(OR(LEN(nilai)&lt;=3,--LEFT(TEXT(RIGHT(nilai,6),REPT("0",6)),3)={0;1}),""," ribu / ")</definedName>
    <definedName name="ribu2" localSheetId="3">" "&amp;INDEX('137_Galaksi Mandiri_Makassar'!idxRatusan,--LEFT(TEXT(RIGHT(nilai,6),REPT("0",6)),1)+1)&amp;" "&amp;IF((--MID(TEXT(RIGHT(nilai,6),REPT("0",6)),2,2)+1)&lt;=20,IF(--LEFT(TEXT(RIGHT(nilai,6),REPT("0",6)),3)=1," seribu / ",INDEX('137_Galaksi Mandiri_Makassar'!idxSatuSampaiDuaPuluh,--LEFT(TEXT(RIGHT(nilai,5),REPT("0",5)),2)+1)),INDEX('137_Galaksi Mandiri_Makassar'!idxSatuSampaiDuaPuluh,--LEFT(RIGHT(nilai,5),1)+1)&amp;" puluh "&amp;INDEX('137_Galaksi Mandiri_Makassar'!idxSatuSampaiDuaPuluh,--LEFT(RIGHT(nilai,4),1)+1))&amp;IF(OR(LEN(nilai)&lt;=3,--LEFT(TEXT(RIGHT(nilai,6),REPT("0",6)),3)={0;1}),""," ribu / ")</definedName>
    <definedName name="ribu2" localSheetId="4">" "&amp;INDEX('138_Link pasifik_USA'!idxRatusan,--LEFT(TEXT(RIGHT(nilai,6),REPT("0",6)),1)+1)&amp;" "&amp;IF((--MID(TEXT(RIGHT(nilai,6),REPT("0",6)),2,2)+1)&lt;=20,IF(--LEFT(TEXT(RIGHT(nilai,6),REPT("0",6)),3)=1," seribu / ",INDEX('138_Link pasifik_USA'!idxSatuSampaiDuaPuluh,--LEFT(TEXT(RIGHT(nilai,5),REPT("0",5)),2)+1)),INDEX('138_Link pasifik_USA'!idxSatuSampaiDuaPuluh,--LEFT(RIGHT(nilai,5),1)+1)&amp;" puluh "&amp;INDEX('138_Link pasifik_USA'!idxSatuSampaiDuaPuluh,--LEFT(RIGHT(nilai,4),1)+1))&amp;IF(OR(LEN(nilai)&lt;=3,--LEFT(TEXT(RIGHT(nilai,6),REPT("0",6)),3)={0;1}),""," ribu / ")</definedName>
    <definedName name="ribu2" localSheetId="6">" "&amp;INDEX('140_Telkom Satelit_Depok'!idxRatusan,--LEFT(TEXT(RIGHT([0]!nilai,6),REPT("0",6)),1)+1)&amp;" "&amp;IF((--MID(TEXT(RIGHT([0]!nilai,6),REPT("0",6)),2,2)+1)&lt;=20,IF(--LEFT(TEXT(RIGHT([0]!nilai,6),REPT("0",6)),3)=1," seribu / ",INDEX('140_Telkom Satelit_Depok'!idxSatuSampaiDuaPuluh,--LEFT(TEXT(RIGHT([0]!nilai,5),REPT("0",5)),2)+1)),INDEX('140_Telkom Satelit_Depok'!idxSatuSampaiDuaPuluh,--LEFT(RIGHT([0]!nilai,5),1)+1)&amp;" puluh "&amp;INDEX('140_Telkom Satelit_Depok'!idxSatuSampaiDuaPuluh,--LEFT(RIGHT([0]!nilai,4),1)+1))&amp;IF(OR(LEN([0]!nilai)&lt;=3,--LEFT(TEXT(RIGHT([0]!nilai,6),REPT("0",6)),3)={0;1}),""," ribu / ")</definedName>
    <definedName name="ribu2" localSheetId="7">" "&amp;INDEX('141_Marugame_solo'!idxRatusan,--LEFT(TEXT(RIGHT(nilai,6),REPT("0",6)),1)+1)&amp;" "&amp;IF((--MID(TEXT(RIGHT(nilai,6),REPT("0",6)),2,2)+1)&lt;=20,IF(--LEFT(TEXT(RIGHT(nilai,6),REPT("0",6)),3)=1," seribu / ",INDEX('141_Marugame_solo'!idxSatuSampaiDuaPuluh,--LEFT(TEXT(RIGHT(nilai,5),REPT("0",5)),2)+1)),INDEX('141_Marugame_solo'!idxSatuSampaiDuaPuluh,--LEFT(RIGHT(nilai,5),1)+1)&amp;" puluh "&amp;INDEX('141_Marugame_solo'!idxSatuSampaiDuaPuluh,--LEFT(RIGHT(nilai,4),1)+1))&amp;IF(OR(LEN(nilai)&lt;=3,--LEFT(TEXT(RIGHT(nilai,6),REPT("0",6)),3)={0;1}),""," ribu / ")</definedName>
    <definedName name="ribu2" localSheetId="8">" "&amp;INDEX('142_Marugame_Bandung'!idxRatusan,--LEFT(TEXT(RIGHT([0]!nilai,6),REPT("0",6)),1)+1)&amp;" "&amp;IF((--MID(TEXT(RIGHT([0]!nilai,6),REPT("0",6)),2,2)+1)&lt;=20,IF(--LEFT(TEXT(RIGHT([0]!nilai,6),REPT("0",6)),3)=1," seribu / ",INDEX('142_Marugame_Bandung'!idxSatuSampaiDuaPuluh,--LEFT(TEXT(RIGHT([0]!nilai,5),REPT("0",5)),2)+1)),INDEX('142_Marugame_Bandung'!idxSatuSampaiDuaPuluh,--LEFT(RIGHT([0]!nilai,5),1)+1)&amp;" puluh "&amp;INDEX('142_Marugame_Bandung'!idxSatuSampaiDuaPuluh,--LEFT(RIGHT([0]!nilai,4),1)+1))&amp;IF(OR(LEN([0]!nilai)&lt;=3,--LEFT(TEXT(RIGHT([0]!nilai,6),REPT("0",6)),3)={0;1}),""," ribu / ")</definedName>
    <definedName name="ribu2" localSheetId="9">" "&amp;INDEX('143_Marugame_Jakarta'!idxRatusan,--LEFT(TEXT(RIGHT([0]!nilai,6),REPT("0",6)),1)+1)&amp;" "&amp;IF((--MID(TEXT(RIGHT([0]!nilai,6),REPT("0",6)),2,2)+1)&lt;=20,IF(--LEFT(TEXT(RIGHT([0]!nilai,6),REPT("0",6)),3)=1," seribu / ",INDEX('143_Marugame_Jakarta'!idxSatuSampaiDuaPuluh,--LEFT(TEXT(RIGHT([0]!nilai,5),REPT("0",5)),2)+1)),INDEX('143_Marugame_Jakarta'!idxSatuSampaiDuaPuluh,--LEFT(RIGHT([0]!nilai,5),1)+1)&amp;" puluh "&amp;INDEX('143_Marugame_Jakarta'!idxSatuSampaiDuaPuluh,--LEFT(RIGHT([0]!nilai,4),1)+1))&amp;IF(OR(LEN([0]!nilai)&lt;=3,--LEFT(TEXT(RIGHT([0]!nilai,6),REPT("0",6)),3)={0;1}),""," ribu / ")</definedName>
    <definedName name="ribu2" localSheetId="10">" "&amp;INDEX('144_Marugame_Jakarta '!idxRatusan,--LEFT(TEXT(RIGHT([0]!nilai,6),REPT("0",6)),1)+1)&amp;" "&amp;IF((--MID(TEXT(RIGHT([0]!nilai,6),REPT("0",6)),2,2)+1)&lt;=20,IF(--LEFT(TEXT(RIGHT([0]!nilai,6),REPT("0",6)),3)=1," seribu / ",INDEX('144_Marugame_Jakarta '!idxSatuSampaiDuaPuluh,--LEFT(TEXT(RIGHT([0]!nilai,5),REPT("0",5)),2)+1)),INDEX('144_Marugame_Jakarta '!idxSatuSampaiDuaPuluh,--LEFT(RIGHT([0]!nilai,5),1)+1)&amp;" puluh "&amp;INDEX('144_Marugame_Jakarta '!idxSatuSampaiDuaPuluh,--LEFT(RIGHT([0]!nilai,4),1)+1))&amp;IF(OR(LEN([0]!nilai)&lt;=3,--LEFT(TEXT(RIGHT([0]!nilai,6),REPT("0",6)),3)={0;1}),""," ribu / ")</definedName>
    <definedName name="ribu2" localSheetId="11">" "&amp;INDEX('145_Marugame_Semarang'!idxRatusan,--LEFT(TEXT(RIGHT([0]!nilai,6),REPT("0",6)),1)+1)&amp;" "&amp;IF((--MID(TEXT(RIGHT([0]!nilai,6),REPT("0",6)),2,2)+1)&lt;=20,IF(--LEFT(TEXT(RIGHT([0]!nilai,6),REPT("0",6)),3)=1," seribu / ",INDEX('145_Marugame_Semarang'!idxSatuSampaiDuaPuluh,--LEFT(TEXT(RIGHT([0]!nilai,5),REPT("0",5)),2)+1)),INDEX('145_Marugame_Semarang'!idxSatuSampaiDuaPuluh,--LEFT(RIGHT([0]!nilai,5),1)+1)&amp;" puluh "&amp;INDEX('145_Marugame_Semarang'!idxSatuSampaiDuaPuluh,--LEFT(RIGHT([0]!nilai,4),1)+1))&amp;IF(OR(LEN([0]!nilai)&lt;=3,--LEFT(TEXT(RIGHT([0]!nilai,6),REPT("0",6)),3)={0;1}),""," ribu / ")</definedName>
    <definedName name="ribu2" localSheetId="12">" "&amp;INDEX('147_Marugame Jogja'!idxRatusan,--LEFT(TEXT(RIGHT([0]!nilai,6),REPT("0",6)),1)+1)&amp;" "&amp;IF((--MID(TEXT(RIGHT([0]!nilai,6),REPT("0",6)),2,2)+1)&lt;=20,IF(--LEFT(TEXT(RIGHT([0]!nilai,6),REPT("0",6)),3)=1," seribu / ",INDEX('147_Marugame Jogja'!idxSatuSampaiDuaPuluh,--LEFT(TEXT(RIGHT([0]!nilai,5),REPT("0",5)),2)+1)),INDEX('147_Marugame Jogja'!idxSatuSampaiDuaPuluh,--LEFT(RIGHT([0]!nilai,5),1)+1)&amp;" puluh "&amp;INDEX('147_Marugame Jogja'!idxSatuSampaiDuaPuluh,--LEFT(RIGHT([0]!nilai,4),1)+1))&amp;IF(OR(LEN([0]!nilai)&lt;=3,--LEFT(TEXT(RIGHT([0]!nilai,6),REPT("0",6)),3)={0;1}),""," ribu / ")</definedName>
    <definedName name="ribu2" localSheetId="13">" "&amp;INDEX('148_Marugame Bandung'!idxRatusan,--LEFT(TEXT(RIGHT([0]!nilai,6),REPT("0",6)),1)+1)&amp;" "&amp;IF((--MID(TEXT(RIGHT([0]!nilai,6),REPT("0",6)),2,2)+1)&lt;=20,IF(--LEFT(TEXT(RIGHT([0]!nilai,6),REPT("0",6)),3)=1," seribu / ",INDEX('148_Marugame Bandung'!idxSatuSampaiDuaPuluh,--LEFT(TEXT(RIGHT([0]!nilai,5),REPT("0",5)),2)+1)),INDEX('148_Marugame Bandung'!idxSatuSampaiDuaPuluh,--LEFT(RIGHT([0]!nilai,5),1)+1)&amp;" puluh "&amp;INDEX('148_Marugame Bandung'!idxSatuSampaiDuaPuluh,--LEFT(RIGHT([0]!nilai,4),1)+1))&amp;IF(OR(LEN([0]!nilai)&lt;=3,--LEFT(TEXT(RIGHT([0]!nilai,6),REPT("0",6)),3)={0;1}),""," ribu / ")</definedName>
    <definedName name="ribu2" localSheetId="14">" "&amp;INDEX('149_Marugame_Bogor'!idxRatusan,--LEFT(TEXT(RIGHT([0]!nilai,6),REPT("0",6)),1)+1)&amp;" "&amp;IF((--MID(TEXT(RIGHT([0]!nilai,6),REPT("0",6)),2,2)+1)&lt;=20,IF(--LEFT(TEXT(RIGHT([0]!nilai,6),REPT("0",6)),3)=1," seribu / ",INDEX('149_Marugame_Bogor'!idxSatuSampaiDuaPuluh,--LEFT(TEXT(RIGHT([0]!nilai,5),REPT("0",5)),2)+1)),INDEX('149_Marugame_Bogor'!idxSatuSampaiDuaPuluh,--LEFT(RIGHT([0]!nilai,5),1)+1)&amp;" puluh "&amp;INDEX('149_Marugame_Bogor'!idxSatuSampaiDuaPuluh,--LEFT(RIGHT([0]!nilai,4),1)+1))&amp;IF(OR(LEN([0]!nilai)&lt;=3,--LEFT(TEXT(RIGHT([0]!nilai,6),REPT("0",6)),3)={0;1}),""," ribu / ")</definedName>
    <definedName name="ribu2" localSheetId="22">" "&amp;INDEX('158_W6_DEPOK'!idxRatusan,--LEFT(TEXT(RIGHT([0]!nilai,6),REPT("0",6)),1)+1)&amp;" "&amp;IF((--MID(TEXT(RIGHT([0]!nilai,6),REPT("0",6)),2,2)+1)&lt;=20,IF(--LEFT(TEXT(RIGHT([0]!nilai,6),REPT("0",6)),3)=1," seribu / ",INDEX('158_W6_DEPOK'!idxSatuSampaiDuaPuluh,--LEFT(TEXT(RIGHT([0]!nilai,5),REPT("0",5)),2)+1)),INDEX('158_W6_DEPOK'!idxSatuSampaiDuaPuluh,--LEFT(RIGHT([0]!nilai,5),1)+1)&amp;" puluh "&amp;INDEX('158_W6_DEPOK'!idxSatuSampaiDuaPuluh,--LEFT(RIGHT([0]!nilai,4),1)+1))&amp;IF(OR(LEN([0]!nilai)&lt;=3,--LEFT(TEXT(RIGHT([0]!nilai,6),REPT("0",6)),3)={0;1}),""," ribu / ")</definedName>
    <definedName name="ribu2" localSheetId="24">" "&amp;INDEX('159_W6_TANGERANG'!idxRatusan,--LEFT(TEXT(RIGHT([0]!nilai,6),REPT("0",6)),1)+1)&amp;" "&amp;IF((--MID(TEXT(RIGHT([0]!nilai,6),REPT("0",6)),2,2)+1)&lt;=20,IF(--LEFT(TEXT(RIGHT([0]!nilai,6),REPT("0",6)),3)=1," seribu / ",INDEX('159_W6_TANGERANG'!idxSatuSampaiDuaPuluh,--LEFT(TEXT(RIGHT([0]!nilai,5),REPT("0",5)),2)+1)),INDEX('159_W6_TANGERANG'!idxSatuSampaiDuaPuluh,--LEFT(RIGHT([0]!nilai,5),1)+1)&amp;" puluh "&amp;INDEX('159_W6_TANGERANG'!idxSatuSampaiDuaPuluh,--LEFT(RIGHT([0]!nilai,4),1)+1))&amp;IF(OR(LEN([0]!nilai)&lt;=3,--LEFT(TEXT(RIGHT([0]!nilai,6),REPT("0",6)),3)={0;1}),""," ribu / ")</definedName>
    <definedName name="ribu2" localSheetId="25">" "&amp;INDEX('160_W6_TANGERANG'!idxRatusan,--LEFT(TEXT(RIGHT([0]!nilai,6),REPT("0",6)),1)+1)&amp;" "&amp;IF((--MID(TEXT(RIGHT([0]!nilai,6),REPT("0",6)),2,2)+1)&lt;=20,IF(--LEFT(TEXT(RIGHT([0]!nilai,6),REPT("0",6)),3)=1," seribu / ",INDEX('160_W6_TANGERANG'!idxSatuSampaiDuaPuluh,--LEFT(TEXT(RIGHT([0]!nilai,5),REPT("0",5)),2)+1)),INDEX('160_W6_TANGERANG'!idxSatuSampaiDuaPuluh,--LEFT(RIGHT([0]!nilai,5),1)+1)&amp;" puluh "&amp;INDEX('160_W6_TANGERANG'!idxSatuSampaiDuaPuluh,--LEFT(RIGHT([0]!nilai,4),1)+1))&amp;IF(OR(LEN([0]!nilai)&lt;=3,--LEFT(TEXT(RIGHT([0]!nilai,6),REPT("0",6)),3)={0;1}),""," ribu / ")</definedName>
    <definedName name="ribu2" localSheetId="26">" "&amp;INDEX('161_W6_TANGERANG'!idxRatusan,--LEFT(TEXT(RIGHT([0]!nilai,6),REPT("0",6)),1)+1)&amp;" "&amp;IF((--MID(TEXT(RIGHT([0]!nilai,6),REPT("0",6)),2,2)+1)&lt;=20,IF(--LEFT(TEXT(RIGHT([0]!nilai,6),REPT("0",6)),3)=1," seribu / ",INDEX('161_W6_TANGERANG'!idxSatuSampaiDuaPuluh,--LEFT(TEXT(RIGHT([0]!nilai,5),REPT("0",5)),2)+1)),INDEX('161_W6_TANGERANG'!idxSatuSampaiDuaPuluh,--LEFT(RIGHT([0]!nilai,5),1)+1)&amp;" puluh "&amp;INDEX('161_W6_TANGERANG'!idxSatuSampaiDuaPuluh,--LEFT(RIGHT([0]!nilai,4),1)+1))&amp;IF(OR(LEN([0]!nilai)&lt;=3,--LEFT(TEXT(RIGHT([0]!nilai,6),REPT("0",6)),3)={0;1}),""," ribu / ")</definedName>
    <definedName name="ribu2" localSheetId="27">" "&amp;INDEX('162_W6_TANGERANG'!idxRatusan,--LEFT(TEXT(RIGHT([0]!nilai,6),REPT("0",6)),1)+1)&amp;" "&amp;IF((--MID(TEXT(RIGHT([0]!nilai,6),REPT("0",6)),2,2)+1)&lt;=20,IF(--LEFT(TEXT(RIGHT([0]!nilai,6),REPT("0",6)),3)=1," seribu / ",INDEX('162_W6_TANGERANG'!idxSatuSampaiDuaPuluh,--LEFT(TEXT(RIGHT([0]!nilai,5),REPT("0",5)),2)+1)),INDEX('162_W6_TANGERANG'!idxSatuSampaiDuaPuluh,--LEFT(RIGHT([0]!nilai,5),1)+1)&amp;" puluh "&amp;INDEX('162_W6_TANGERANG'!idxSatuSampaiDuaPuluh,--LEFT(RIGHT([0]!nilai,4),1)+1))&amp;IF(OR(LEN([0]!nilai)&lt;=3,--LEFT(TEXT(RIGHT([0]!nilai,6),REPT("0",6)),3)={0;1}),""," ribu / ")</definedName>
    <definedName name="ribu2" localSheetId="28">" "&amp;INDEX('163_W6_TANGERANG'!idxRatusan,--LEFT(TEXT(RIGHT([0]!nilai,6),REPT("0",6)),1)+1)&amp;" "&amp;IF((--MID(TEXT(RIGHT([0]!nilai,6),REPT("0",6)),2,2)+1)&lt;=20,IF(--LEFT(TEXT(RIGHT([0]!nilai,6),REPT("0",6)),3)=1," seribu / ",INDEX('163_W6_TANGERANG'!idxSatuSampaiDuaPuluh,--LEFT(TEXT(RIGHT([0]!nilai,5),REPT("0",5)),2)+1)),INDEX('163_W6_TANGERANG'!idxSatuSampaiDuaPuluh,--LEFT(RIGHT([0]!nilai,5),1)+1)&amp;" puluh "&amp;INDEX('163_W6_TANGERANG'!idxSatuSampaiDuaPuluh,--LEFT(RIGHT([0]!nilai,4),1)+1))&amp;IF(OR(LEN([0]!nilai)&lt;=3,--LEFT(TEXT(RIGHT([0]!nilai,6),REPT("0",6)),3)={0;1}),""," ribu / ")</definedName>
    <definedName name="ribu2" localSheetId="29">" "&amp;INDEX('164_W6_PULOGADUNG'!idxRatusan,--LEFT(TEXT(RIGHT([0]!nilai,6),REPT("0",6)),1)+1)&amp;" "&amp;IF((--MID(TEXT(RIGHT([0]!nilai,6),REPT("0",6)),2,2)+1)&lt;=20,IF(--LEFT(TEXT(RIGHT([0]!nilai,6),REPT("0",6)),3)=1," seribu / ",INDEX('164_W6_PULOGADUNG'!idxSatuSampaiDuaPuluh,--LEFT(TEXT(RIGHT([0]!nilai,5),REPT("0",5)),2)+1)),INDEX('164_W6_PULOGADUNG'!idxSatuSampaiDuaPuluh,--LEFT(RIGHT([0]!nilai,5),1)+1)&amp;" puluh "&amp;INDEX('164_W6_PULOGADUNG'!idxSatuSampaiDuaPuluh,--LEFT(RIGHT([0]!nilai,4),1)+1))&amp;IF(OR(LEN([0]!nilai)&lt;=3,--LEFT(TEXT(RIGHT([0]!nilai,6),REPT("0",6)),3)={0;1}),""," ribu / ")</definedName>
    <definedName name="ribu2" localSheetId="30">" "&amp;INDEX('165_W6_PENJARINGAN'!idxRatusan,--LEFT(TEXT(RIGHT([0]!nilai,6),REPT("0",6)),1)+1)&amp;" "&amp;IF((--MID(TEXT(RIGHT([0]!nilai,6),REPT("0",6)),2,2)+1)&lt;=20,IF(--LEFT(TEXT(RIGHT([0]!nilai,6),REPT("0",6)),3)=1," seribu / ",INDEX('165_W6_PENJARINGAN'!idxSatuSampaiDuaPuluh,--LEFT(TEXT(RIGHT([0]!nilai,5),REPT("0",5)),2)+1)),INDEX('165_W6_PENJARINGAN'!idxSatuSampaiDuaPuluh,--LEFT(RIGHT([0]!nilai,5),1)+1)&amp;" puluh "&amp;INDEX('165_W6_PENJARINGAN'!idxSatuSampaiDuaPuluh,--LEFT(RIGHT([0]!nilai,4),1)+1))&amp;IF(OR(LEN([0]!nilai)&lt;=3,--LEFT(TEXT(RIGHT([0]!nilai,6),REPT("0",6)),3)={0;1}),""," ribu / ")</definedName>
    <definedName name="ribu2" localSheetId="31">" "&amp;INDEX('166_W6_Pakuwon Surabaya'!idxRatusan,--LEFT(TEXT(RIGHT([0]!nilai,6),REPT("0",6)),1)+1)&amp;" "&amp;IF((--MID(TEXT(RIGHT([0]!nilai,6),REPT("0",6)),2,2)+1)&lt;=20,IF(--LEFT(TEXT(RIGHT([0]!nilai,6),REPT("0",6)),3)=1," seribu / ",INDEX('166_W6_Pakuwon Surabaya'!idxSatuSampaiDuaPuluh,--LEFT(TEXT(RIGHT([0]!nilai,5),REPT("0",5)),2)+1)),INDEX('166_W6_Pakuwon Surabaya'!idxSatuSampaiDuaPuluh,--LEFT(RIGHT([0]!nilai,5),1)+1)&amp;" puluh "&amp;INDEX('166_W6_Pakuwon Surabaya'!idxSatuSampaiDuaPuluh,--LEFT(RIGHT([0]!nilai,4),1)+1))&amp;IF(OR(LEN([0]!nilai)&lt;=3,--LEFT(TEXT(RIGHT([0]!nilai,6),REPT("0",6)),3)={0;1}),""," ribu / ")</definedName>
    <definedName name="ribu2" localSheetId="32">" "&amp;INDEX('167_W6_Tangerang'!idxRatusan,--LEFT(TEXT(RIGHT([0]!nilai,6),REPT("0",6)),1)+1)&amp;" "&amp;IF((--MID(TEXT(RIGHT([0]!nilai,6),REPT("0",6)),2,2)+1)&lt;=20,IF(--LEFT(TEXT(RIGHT([0]!nilai,6),REPT("0",6)),3)=1," seribu / ",INDEX('167_W6_Tangerang'!idxSatuSampaiDuaPuluh,--LEFT(TEXT(RIGHT([0]!nilai,5),REPT("0",5)),2)+1)),INDEX('167_W6_Tangerang'!idxSatuSampaiDuaPuluh,--LEFT(RIGHT([0]!nilai,5),1)+1)&amp;" puluh "&amp;INDEX('167_W6_Tangerang'!idxSatuSampaiDuaPuluh,--LEFT(RIGHT([0]!nilai,4),1)+1))&amp;IF(OR(LEN([0]!nilai)&lt;=3,--LEFT(TEXT(RIGHT([0]!nilai,6),REPT("0",6)),3)={0;1}),""," ribu / ")</definedName>
    <definedName name="ribu2" localSheetId="33">" "&amp;INDEX('168_W6_Tangerang'!idxRatusan,--LEFT(TEXT(RIGHT([0]!nilai,6),REPT("0",6)),1)+1)&amp;" "&amp;IF((--MID(TEXT(RIGHT([0]!nilai,6),REPT("0",6)),2,2)+1)&lt;=20,IF(--LEFT(TEXT(RIGHT([0]!nilai,6),REPT("0",6)),3)=1," seribu / ",INDEX('168_W6_Tangerang'!idxSatuSampaiDuaPuluh,--LEFT(TEXT(RIGHT([0]!nilai,5),REPT("0",5)),2)+1)),INDEX('168_W6_Tangerang'!idxSatuSampaiDuaPuluh,--LEFT(RIGHT([0]!nilai,5),1)+1)&amp;" puluh "&amp;INDEX('168_W6_Tangerang'!idxSatuSampaiDuaPuluh,--LEFT(RIGHT([0]!nilai,4),1)+1))&amp;IF(OR(LEN([0]!nilai)&lt;=3,--LEFT(TEXT(RIGHT([0]!nilai,6),REPT("0",6)),3)={0;1}),""," ribu / ")</definedName>
    <definedName name="ribu2" localSheetId="34">" "&amp;INDEX('169_W6_ Cakung'!idxRatusan,--LEFT(TEXT(RIGHT([0]!nilai,6),REPT("0",6)),1)+1)&amp;" "&amp;IF((--MID(TEXT(RIGHT([0]!nilai,6),REPT("0",6)),2,2)+1)&lt;=20,IF(--LEFT(TEXT(RIGHT([0]!nilai,6),REPT("0",6)),3)=1," seribu / ",INDEX('169_W6_ Cakung'!idxSatuSampaiDuaPuluh,--LEFT(TEXT(RIGHT([0]!nilai,5),REPT("0",5)),2)+1)),INDEX('169_W6_ Cakung'!idxSatuSampaiDuaPuluh,--LEFT(RIGHT([0]!nilai,5),1)+1)&amp;" puluh "&amp;INDEX('169_W6_ Cakung'!idxSatuSampaiDuaPuluh,--LEFT(RIGHT([0]!nilai,4),1)+1))&amp;IF(OR(LEN([0]!nilai)&lt;=3,--LEFT(TEXT(RIGHT([0]!nilai,6),REPT("0",6)),3)={0;1}),""," ribu / ")</definedName>
    <definedName name="ribu2" localSheetId="35">" "&amp;INDEX('170_W6_Citeureup'!idxRatusan,--LEFT(TEXT(RIGHT([0]!nilai,6),REPT("0",6)),1)+1)&amp;" "&amp;IF((--MID(TEXT(RIGHT([0]!nilai,6),REPT("0",6)),2,2)+1)&lt;=20,IF(--LEFT(TEXT(RIGHT([0]!nilai,6),REPT("0",6)),3)=1," seribu / ",INDEX('170_W6_Citeureup'!idxSatuSampaiDuaPuluh,--LEFT(TEXT(RIGHT([0]!nilai,5),REPT("0",5)),2)+1)),INDEX('170_W6_Citeureup'!idxSatuSampaiDuaPuluh,--LEFT(RIGHT([0]!nilai,5),1)+1)&amp;" puluh "&amp;INDEX('170_W6_Citeureup'!idxSatuSampaiDuaPuluh,--LEFT(RIGHT([0]!nilai,4),1)+1))&amp;IF(OR(LEN([0]!nilai)&lt;=3,--LEFT(TEXT(RIGHT([0]!nilai,6),REPT("0",6)),3)={0;1}),""," ribu / ")</definedName>
    <definedName name="ribu2" localSheetId="36">" "&amp;INDEX('171_W6_Tangerang'!idxRatusan,--LEFT(TEXT(RIGHT([0]!nilai,6),REPT("0",6)),1)+1)&amp;" "&amp;IF((--MID(TEXT(RIGHT([0]!nilai,6),REPT("0",6)),2,2)+1)&lt;=20,IF(--LEFT(TEXT(RIGHT([0]!nilai,6),REPT("0",6)),3)=1," seribu / ",INDEX('171_W6_Tangerang'!idxSatuSampaiDuaPuluh,--LEFT(TEXT(RIGHT([0]!nilai,5),REPT("0",5)),2)+1)),INDEX('171_W6_Tangerang'!idxSatuSampaiDuaPuluh,--LEFT(RIGHT([0]!nilai,5),1)+1)&amp;" puluh "&amp;INDEX('171_W6_Tangerang'!idxSatuSampaiDuaPuluh,--LEFT(RIGHT([0]!nilai,4),1)+1))&amp;IF(OR(LEN([0]!nilai)&lt;=3,--LEFT(TEXT(RIGHT([0]!nilai,6),REPT("0",6)),3)={0;1}),""," ribu / ")</definedName>
    <definedName name="ribu2" localSheetId="38">" "&amp;INDEX('172_W6_Ancol,Marunda, Koja'!idxRatusan,--LEFT(TEXT(RIGHT([0]!nilai,6),REPT("0",6)),1)+1)&amp;" "&amp;IF((--MID(TEXT(RIGHT([0]!nilai,6),REPT("0",6)),2,2)+1)&lt;=20,IF(--LEFT(TEXT(RIGHT([0]!nilai,6),REPT("0",6)),3)=1," seribu / ",INDEX('172_W6_Ancol,Marunda, Koja'!idxSatuSampaiDuaPuluh,--LEFT(TEXT(RIGHT([0]!nilai,5),REPT("0",5)),2)+1)),INDEX('172_W6_Ancol,Marunda, Koja'!idxSatuSampaiDuaPuluh,--LEFT(RIGHT([0]!nilai,5),1)+1)&amp;" puluh "&amp;INDEX('172_W6_Ancol,Marunda, Koja'!idxSatuSampaiDuaPuluh,--LEFT(RIGHT([0]!nilai,4),1)+1))&amp;IF(OR(LEN([0]!nilai)&lt;=3,--LEFT(TEXT(RIGHT([0]!nilai,6),REPT("0",6)),3)={0;1}),""," ribu / ")</definedName>
    <definedName name="ribu2" localSheetId="37">" "&amp;INDEX('173_W6_Tangerang'!idxRatusan,--LEFT(TEXT(RIGHT([0]!nilai,6),REPT("0",6)),1)+1)&amp;" "&amp;IF((--MID(TEXT(RIGHT([0]!nilai,6),REPT("0",6)),2,2)+1)&lt;=20,IF(--LEFT(TEXT(RIGHT([0]!nilai,6),REPT("0",6)),3)=1," seribu / ",INDEX('173_W6_Tangerang'!idxSatuSampaiDuaPuluh,--LEFT(TEXT(RIGHT([0]!nilai,5),REPT("0",5)),2)+1)),INDEX('173_W6_Tangerang'!idxSatuSampaiDuaPuluh,--LEFT(RIGHT([0]!nilai,5),1)+1)&amp;" puluh "&amp;INDEX('173_W6_Tangerang'!idxSatuSampaiDuaPuluh,--LEFT(RIGHT([0]!nilai,4),1)+1))&amp;IF(OR(LEN([0]!nilai)&lt;=3,--LEFT(TEXT(RIGHT([0]!nilai,6),REPT("0",6)),3)={0;1}),""," ribu / ")</definedName>
    <definedName name="ribu2" localSheetId="39">" "&amp;INDEX('174_W6_Tangerang '!idxRatusan,--LEFT(TEXT(RIGHT([0]!nilai,6),REPT("0",6)),1)+1)&amp;" "&amp;IF((--MID(TEXT(RIGHT([0]!nilai,6),REPT("0",6)),2,2)+1)&lt;=20,IF(--LEFT(TEXT(RIGHT([0]!nilai,6),REPT("0",6)),3)=1," seribu / ",INDEX('174_W6_Tangerang '!idxSatuSampaiDuaPuluh,--LEFT(TEXT(RIGHT([0]!nilai,5),REPT("0",5)),2)+1)),INDEX('174_W6_Tangerang '!idxSatuSampaiDuaPuluh,--LEFT(RIGHT([0]!nilai,5),1)+1)&amp;" puluh "&amp;INDEX('174_W6_Tangerang '!idxSatuSampaiDuaPuluh,--LEFT(RIGHT([0]!nilai,4),1)+1))&amp;IF(OR(LEN([0]!nilai)&lt;=3,--LEFT(TEXT(RIGHT([0]!nilai,6),REPT("0",6)),3)={0;1}),""," ribu / ")</definedName>
    <definedName name="ribu2" localSheetId="40">" "&amp;INDEX('175_W6_Tangerang '!idxRatusan,--LEFT(TEXT(RIGHT([0]!nilai,6),REPT("0",6)),1)+1)&amp;" "&amp;IF((--MID(TEXT(RIGHT([0]!nilai,6),REPT("0",6)),2,2)+1)&lt;=20,IF(--LEFT(TEXT(RIGHT([0]!nilai,6),REPT("0",6)),3)=1," seribu / ",INDEX('175_W6_Tangerang '!idxSatuSampaiDuaPuluh,--LEFT(TEXT(RIGHT([0]!nilai,5),REPT("0",5)),2)+1)),INDEX('175_W6_Tangerang '!idxSatuSampaiDuaPuluh,--LEFT(RIGHT([0]!nilai,5),1)+1)&amp;" puluh "&amp;INDEX('175_W6_Tangerang '!idxSatuSampaiDuaPuluh,--LEFT(RIGHT([0]!nilai,4),1)+1))&amp;IF(OR(LEN([0]!nilai)&lt;=3,--LEFT(TEXT(RIGHT([0]!nilai,6),REPT("0",6)),3)={0;1}),""," ribu / ")</definedName>
    <definedName name="ribu2" localSheetId="41">" "&amp;INDEX('176_W6_Sukabumi'!idxRatusan,--LEFT(TEXT(RIGHT([0]!nilai,6),REPT("0",6)),1)+1)&amp;" "&amp;IF((--MID(TEXT(RIGHT([0]!nilai,6),REPT("0",6)),2,2)+1)&lt;=20,IF(--LEFT(TEXT(RIGHT([0]!nilai,6),REPT("0",6)),3)=1," seribu / ",INDEX('176_W6_Sukabumi'!idxSatuSampaiDuaPuluh,--LEFT(TEXT(RIGHT([0]!nilai,5),REPT("0",5)),2)+1)),INDEX('176_W6_Sukabumi'!idxSatuSampaiDuaPuluh,--LEFT(RIGHT([0]!nilai,5),1)+1)&amp;" puluh "&amp;INDEX('176_W6_Sukabumi'!idxSatuSampaiDuaPuluh,--LEFT(RIGHT([0]!nilai,4),1)+1))&amp;IF(OR(LEN([0]!nilai)&lt;=3,--LEFT(TEXT(RIGHT([0]!nilai,6),REPT("0",6)),3)={0;1}),""," ribu / ")</definedName>
    <definedName name="ribu2" localSheetId="42">" "&amp;INDEX('177_W6_Tangerang'!idxRatusan,--LEFT(TEXT(RIGHT([0]!nilai,6),REPT("0",6)),1)+1)&amp;" "&amp;IF((--MID(TEXT(RIGHT([0]!nilai,6),REPT("0",6)),2,2)+1)&lt;=20,IF(--LEFT(TEXT(RIGHT([0]!nilai,6),REPT("0",6)),3)=1," seribu / ",INDEX('177_W6_Tangerang'!idxSatuSampaiDuaPuluh,--LEFT(TEXT(RIGHT([0]!nilai,5),REPT("0",5)),2)+1)),INDEX('177_W6_Tangerang'!idxSatuSampaiDuaPuluh,--LEFT(RIGHT([0]!nilai,5),1)+1)&amp;" puluh "&amp;INDEX('177_W6_Tangerang'!idxSatuSampaiDuaPuluh,--LEFT(RIGHT([0]!nilai,4),1)+1))&amp;IF(OR(LEN([0]!nilai)&lt;=3,--LEFT(TEXT(RIGHT([0]!nilai,6),REPT("0",6)),3)={0;1}),""," ribu / ")</definedName>
    <definedName name="ribu2" localSheetId="43">" "&amp;INDEX('178_W6_Meruya'!idxRatusan,--LEFT(TEXT(RIGHT([0]!nilai,6),REPT("0",6)),1)+1)&amp;" "&amp;IF((--MID(TEXT(RIGHT([0]!nilai,6),REPT("0",6)),2,2)+1)&lt;=20,IF(--LEFT(TEXT(RIGHT([0]!nilai,6),REPT("0",6)),3)=1," seribu / ",INDEX('178_W6_Meruya'!idxSatuSampaiDuaPuluh,--LEFT(TEXT(RIGHT([0]!nilai,5),REPT("0",5)),2)+1)),INDEX('178_W6_Meruya'!idxSatuSampaiDuaPuluh,--LEFT(RIGHT([0]!nilai,5),1)+1)&amp;" puluh "&amp;INDEX('178_W6_Meruya'!idxSatuSampaiDuaPuluh,--LEFT(RIGHT([0]!nilai,4),1)+1))&amp;IF(OR(LEN([0]!nilai)&lt;=3,--LEFT(TEXT(RIGHT([0]!nilai,6),REPT("0",6)),3)={0;1}),""," ribu / ")</definedName>
    <definedName name="ribu2" localSheetId="44">" "&amp;INDEX('179_W6_Kosambi'!idxRatusan,--LEFT(TEXT(RIGHT([0]!nilai,6),REPT("0",6)),1)+1)&amp;" "&amp;IF((--MID(TEXT(RIGHT([0]!nilai,6),REPT("0",6)),2,2)+1)&lt;=20,IF(--LEFT(TEXT(RIGHT([0]!nilai,6),REPT("0",6)),3)=1," seribu / ",INDEX('179_W6_Kosambi'!idxSatuSampaiDuaPuluh,--LEFT(TEXT(RIGHT([0]!nilai,5),REPT("0",5)),2)+1)),INDEX('179_W6_Kosambi'!idxSatuSampaiDuaPuluh,--LEFT(RIGHT([0]!nilai,5),1)+1)&amp;" puluh "&amp;INDEX('179_W6_Kosambi'!idxSatuSampaiDuaPuluh,--LEFT(RIGHT([0]!nilai,4),1)+1))&amp;IF(OR(LEN([0]!nilai)&lt;=3,--LEFT(TEXT(RIGHT([0]!nilai,6),REPT("0",6)),3)={0;1}),""," ribu / ")</definedName>
    <definedName name="ribu2" localSheetId="45">" "&amp;INDEX('180_W6_Tangerang'!idxRatusan,--LEFT(TEXT(RIGHT([0]!nilai,6),REPT("0",6)),1)+1)&amp;" "&amp;IF((--MID(TEXT(RIGHT([0]!nilai,6),REPT("0",6)),2,2)+1)&lt;=20,IF(--LEFT(TEXT(RIGHT([0]!nilai,6),REPT("0",6)),3)=1," seribu / ",INDEX('180_W6_Tangerang'!idxSatuSampaiDuaPuluh,--LEFT(TEXT(RIGHT([0]!nilai,5),REPT("0",5)),2)+1)),INDEX('180_W6_Tangerang'!idxSatuSampaiDuaPuluh,--LEFT(RIGHT([0]!nilai,5),1)+1)&amp;" puluh "&amp;INDEX('180_W6_Tangerang'!idxSatuSampaiDuaPuluh,--LEFT(RIGHT([0]!nilai,4),1)+1))&amp;IF(OR(LEN([0]!nilai)&lt;=3,--LEFT(TEXT(RIGHT([0]!nilai,6),REPT("0",6)),3)={0;1}),""," ribu / ")</definedName>
    <definedName name="ribu2" localSheetId="49">" "&amp;INDEX('184_Winson_Probolinggo'!idxRatusan,--LEFT(TEXT(RIGHT(nilai,6),REPT("0",6)),1)+1)&amp;" "&amp;IF((--MID(TEXT(RIGHT(nilai,6),REPT("0",6)),2,2)+1)&lt;=20,IF(--LEFT(TEXT(RIGHT(nilai,6),REPT("0",6)),3)=1," seribu / ",INDEX('184_Winson_Probolinggo'!idxSatuSampaiDuaPuluh,--LEFT(TEXT(RIGHT(nilai,5),REPT("0",5)),2)+1)),INDEX('184_Winson_Probolinggo'!idxSatuSampaiDuaPuluh,--LEFT(RIGHT(nilai,5),1)+1)&amp;" puluh "&amp;INDEX('184_Winson_Probolinggo'!idxSatuSampaiDuaPuluh,--LEFT(RIGHT(nilai,4),1)+1))&amp;IF(OR(LEN(nilai)&lt;=3,--LEFT(TEXT(RIGHT(nilai,6),REPT("0",6)),3)={0;1}),""," ribu / ")</definedName>
    <definedName name="ribu2" localSheetId="50">" "&amp;INDEX('185_Delta_Jawa tengah'!idxRatusan,--LEFT(TEXT(RIGHT([0]!nilai,6),REPT("0",6)),1)+1)&amp;" "&amp;IF((--MID(TEXT(RIGHT([0]!nilai,6),REPT("0",6)),2,2)+1)&lt;=20,IF(--LEFT(TEXT(RIGHT([0]!nilai,6),REPT("0",6)),3)=1," seribu / ",INDEX('185_Delta_Jawa tengah'!idxSatuSampaiDuaPuluh,--LEFT(TEXT(RIGHT([0]!nilai,5),REPT("0",5)),2)+1)),INDEX('185_Delta_Jawa tengah'!idxSatuSampaiDuaPuluh,--LEFT(RIGHT([0]!nilai,5),1)+1)&amp;" puluh "&amp;INDEX('185_Delta_Jawa tengah'!idxSatuSampaiDuaPuluh,--LEFT(RIGHT([0]!nilai,4),1)+1))&amp;IF(OR(LEN([0]!nilai)&lt;=3,--LEFT(TEXT(RIGHT([0]!nilai,6),REPT("0",6)),3)={0;1}),""," ribu / ")</definedName>
    <definedName name="ribu2" localSheetId="53">" "&amp;INDEX('188_Truelogs_Jambi'!idxRatusan,--LEFT(TEXT(RIGHT([0]!nilai,6),REPT("0",6)),1)+1)&amp;" "&amp;IF((--MID(TEXT(RIGHT([0]!nilai,6),REPT("0",6)),2,2)+1)&lt;=20,IF(--LEFT(TEXT(RIGHT([0]!nilai,6),REPT("0",6)),3)=1," seribu / ",INDEX('188_Truelogs_Jambi'!idxSatuSampaiDuaPuluh,--LEFT(TEXT(RIGHT([0]!nilai,5),REPT("0",5)),2)+1)),INDEX('188_Truelogs_Jambi'!idxSatuSampaiDuaPuluh,--LEFT(RIGHT([0]!nilai,5),1)+1)&amp;" puluh "&amp;INDEX('188_Truelogs_Jambi'!idxSatuSampaiDuaPuluh,--LEFT(RIGHT([0]!nilai,4),1)+1))&amp;IF(OR(LEN([0]!nilai)&lt;=3,--LEFT(TEXT(RIGHT([0]!nilai,6),REPT("0",6)),3)={0;1}),""," ribu / ")</definedName>
    <definedName name="ribu2" localSheetId="57">" "&amp;INDEX('192_Putra Log_Lombok'!idxRatusan,--LEFT(TEXT(RIGHT(nilai,6),REPT("0",6)),1)+1)&amp;" "&amp;IF((--MID(TEXT(RIGHT(nilai,6),REPT("0",6)),2,2)+1)&lt;=20,IF(--LEFT(TEXT(RIGHT(nilai,6),REPT("0",6)),3)=1," seribu / ",INDEX('192_Putra Log_Lombok'!idxSatuSampaiDuaPuluh,--LEFT(TEXT(RIGHT(nilai,5),REPT("0",5)),2)+1)),INDEX('192_Putra Log_Lombok'!idxSatuSampaiDuaPuluh,--LEFT(RIGHT(nilai,5),1)+1)&amp;" puluh "&amp;INDEX('192_Putra Log_Lombok'!idxSatuSampaiDuaPuluh,--LEFT(RIGHT(nilai,4),1)+1))&amp;IF(OR(LEN(nilai)&lt;=3,--LEFT(TEXT(RIGHT(nilai,6),REPT("0",6)),3)={0;1}),""," ribu / ")</definedName>
    <definedName name="ribu2" localSheetId="58">" "&amp;INDEX('193_Pratama Trans_Riau'!idxRatusan,--LEFT(TEXT(RIGHT(nilai,6),REPT("0",6)),1)+1)&amp;" "&amp;IF((--MID(TEXT(RIGHT(nilai,6),REPT("0",6)),2,2)+1)&lt;=20,IF(--LEFT(TEXT(RIGHT(nilai,6),REPT("0",6)),3)=1," seribu / ",INDEX('193_Pratama Trans_Riau'!idxSatuSampaiDuaPuluh,--LEFT(TEXT(RIGHT(nilai,5),REPT("0",5)),2)+1)),INDEX('193_Pratama Trans_Riau'!idxSatuSampaiDuaPuluh,--LEFT(RIGHT(nilai,5),1)+1)&amp;" puluh "&amp;INDEX('193_Pratama Trans_Riau'!idxSatuSampaiDuaPuluh,--LEFT(RIGHT(nilai,4),1)+1))&amp;IF(OR(LEN(nilai)&lt;=3,--LEFT(TEXT(RIGHT(nilai,6),REPT("0",6)),3)={0;1}),""," ribu / ")</definedName>
    <definedName name="ribu2" localSheetId="62">" "&amp;INDEX('197_Multitrans_Palembang'!idxRatusan,--LEFT(TEXT(RIGHT('197_Multitrans_Palembang'!nilai,6),REPT("0",6)),1)+1)&amp;" "&amp;IF((--MID(TEXT(RIGHT('197_Multitrans_Palembang'!nilai,6),REPT("0",6)),2,2)+1)&lt;=20,IF(--LEFT(TEXT(RIGHT('197_Multitrans_Palembang'!nilai,6),REPT("0",6)),3)=1," seribu / ",INDEX('197_Multitrans_Palembang'!idxSatuSampaiDuaPuluh,--LEFT(TEXT(RIGHT('197_Multitrans_Palembang'!nilai,5),REPT("0",5)),2)+1)),INDEX('197_Multitrans_Palembang'!idxSatuSampaiDuaPuluh,--LEFT(RIGHT('197_Multitrans_Palembang'!nilai,5),1)+1)&amp;" puluh "&amp;INDEX('197_Multitrans_Palembang'!idxSatuSampaiDuaPuluh,--LEFT(RIGHT('197_Multitrans_Palembang'!nilai,4),1)+1))&amp;IF(OR(LEN('197_Multitrans_Palembang'!nilai)&lt;=3,--LEFT(TEXT(RIGHT('197_Multitrans_Palembang'!nilai,6),REPT("0",6)),3)={0;1}),""," ribu / ")</definedName>
    <definedName name="ribu2" localSheetId="63">" "&amp;INDEX('198_Marugame Jogja'!idxRatusan,--LEFT(TEXT(RIGHT([0]!nilai,6),REPT("0",6)),1)+1)&amp;" "&amp;IF((--MID(TEXT(RIGHT([0]!nilai,6),REPT("0",6)),2,2)+1)&lt;=20,IF(--LEFT(TEXT(RIGHT([0]!nilai,6),REPT("0",6)),3)=1," seribu / ",INDEX('198_Marugame Jogja'!idxSatuSampaiDuaPuluh,--LEFT(TEXT(RIGHT([0]!nilai,5),REPT("0",5)),2)+1)),INDEX('198_Marugame Jogja'!idxSatuSampaiDuaPuluh,--LEFT(RIGHT([0]!nilai,5),1)+1)&amp;" puluh "&amp;INDEX('198_Marugame Jogja'!idxSatuSampaiDuaPuluh,--LEFT(RIGHT([0]!nilai,4),1)+1))&amp;IF(OR(LEN([0]!nilai)&lt;=3,--LEFT(TEXT(RIGHT([0]!nilai,6),REPT("0",6)),3)={0;1}),""," ribu / ")</definedName>
    <definedName name="ribu2" localSheetId="64">" "&amp;INDEX('199_Marugame_Smrng&amp;Cirebon'!idxRatusan,--LEFT(TEXT(RIGHT([0]!nilai,6),REPT("0",6)),1)+1)&amp;" "&amp;IF((--MID(TEXT(RIGHT([0]!nilai,6),REPT("0",6)),2,2)+1)&lt;=20,IF(--LEFT(TEXT(RIGHT([0]!nilai,6),REPT("0",6)),3)=1," seribu / ",INDEX('199_Marugame_Smrng&amp;Cirebon'!idxSatuSampaiDuaPuluh,--LEFT(TEXT(RIGHT([0]!nilai,5),REPT("0",5)),2)+1)),INDEX('199_Marugame_Smrng&amp;Cirebon'!idxSatuSampaiDuaPuluh,--LEFT(RIGHT([0]!nilai,5),1)+1)&amp;" puluh "&amp;INDEX('199_Marugame_Smrng&amp;Cirebon'!idxSatuSampaiDuaPuluh,--LEFT(RIGHT([0]!nilai,4),1)+1))&amp;IF(OR(LEN([0]!nilai)&lt;=3,--LEFT(TEXT(RIGHT([0]!nilai,6),REPT("0",6)),3)={0;1}),""," ribu / ")</definedName>
    <definedName name="ribu2" localSheetId="65">" "&amp;INDEX('200_Marugame_solo'!idxRatusan,--LEFT(TEXT(RIGHT([0]!nilai,6),REPT("0",6)),1)+1)&amp;" "&amp;IF((--MID(TEXT(RIGHT([0]!nilai,6),REPT("0",6)),2,2)+1)&lt;=20,IF(--LEFT(TEXT(RIGHT([0]!nilai,6),REPT("0",6)),3)=1," seribu / ",INDEX('200_Marugame_solo'!idxSatuSampaiDuaPuluh,--LEFT(TEXT(RIGHT([0]!nilai,5),REPT("0",5)),2)+1)),INDEX('200_Marugame_solo'!idxSatuSampaiDuaPuluh,--LEFT(RIGHT([0]!nilai,5),1)+1)&amp;" puluh "&amp;INDEX('200_Marugame_solo'!idxSatuSampaiDuaPuluh,--LEFT(RIGHT([0]!nilai,4),1)+1))&amp;IF(OR(LEN([0]!nilai)&lt;=3,--LEFT(TEXT(RIGHT([0]!nilai,6),REPT("0",6)),3)={0;1}),""," ribu / ")</definedName>
    <definedName name="ribu2" localSheetId="66">" "&amp;INDEX('201_Marugame_Bandung'!idxRatusan,--LEFT(TEXT(RIGHT([0]!nilai,6),REPT("0",6)),1)+1)&amp;" "&amp;IF((--MID(TEXT(RIGHT([0]!nilai,6),REPT("0",6)),2,2)+1)&lt;=20,IF(--LEFT(TEXT(RIGHT([0]!nilai,6),REPT("0",6)),3)=1," seribu / ",INDEX('201_Marugame_Bandung'!idxSatuSampaiDuaPuluh,--LEFT(TEXT(RIGHT([0]!nilai,5),REPT("0",5)),2)+1)),INDEX('201_Marugame_Bandung'!idxSatuSampaiDuaPuluh,--LEFT(RIGHT([0]!nilai,5),1)+1)&amp;" puluh "&amp;INDEX('201_Marugame_Bandung'!idxSatuSampaiDuaPuluh,--LEFT(RIGHT([0]!nilai,4),1)+1))&amp;IF(OR(LEN([0]!nilai)&lt;=3,--LEFT(TEXT(RIGHT([0]!nilai,6),REPT("0",6)),3)={0;1}),""," ribu / ")</definedName>
    <definedName name="ribu2" localSheetId="74">" "&amp;INDEX('209_Truelogs_Jambi Pel'!idxRatusan,--LEFT(TEXT(RIGHT([0]!nilai,6),REPT("0",6)),1)+1)&amp;" "&amp;IF((--MID(TEXT(RIGHT([0]!nilai,6),REPT("0",6)),2,2)+1)&lt;=20,IF(--LEFT(TEXT(RIGHT([0]!nilai,6),REPT("0",6)),3)=1," seribu / ",INDEX('209_Truelogs_Jambi Pel'!idxSatuSampaiDuaPuluh,--LEFT(TEXT(RIGHT([0]!nilai,5),REPT("0",5)),2)+1)),INDEX('209_Truelogs_Jambi Pel'!idxSatuSampaiDuaPuluh,--LEFT(RIGHT([0]!nilai,5),1)+1)&amp;" puluh "&amp;INDEX('209_Truelogs_Jambi Pel'!idxSatuSampaiDuaPuluh,--LEFT(RIGHT([0]!nilai,4),1)+1))&amp;IF(OR(LEN([0]!nilai)&lt;=3,--LEFT(TEXT(RIGHT([0]!nilai,6),REPT("0",6)),3)={0;1}),"","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"&amp;INDEX('134_Telkom Satelit_Bogor'!idxRatusan,--LEFT(TEXT(RIGHT('[2]Pos Log Serang 260721'!XFD1,6),REPT("0",6)),1)+1)&amp;" "&amp;IF((--MID(TEXT(RIGHT('[2]Pos Log Serang 260721'!XFD1,6),REPT("0",6)),2,2)+1)&lt;=20,IF(--LEFT(TEXT(RIGHT('[2]Pos Log Serang 260721'!XFD1,6),REPT("0",6)),3)=1," seribu",INDEX('134_Telkom Satelit_Bogor'!idxSatuSampaiDuaPuluh,--LEFT(TEXT(RIGHT('[2]Pos Log Serang 260721'!XFD1,5),REPT("0",5)),2)+1)),INDEX('134_Telkom Satelit_Bogor'!idxSatuSampaiDuaPuluh,--LEFT(RIGHT('[2]Pos Log Serang 260721'!XFD1,5),1)+1)&amp;" puluh "&amp;INDEX('134_Telkom Satelit_Bogor'!idxSatuSampaiDuaPuluh,--LEFT(RIGHT('[2]Pos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">" "&amp;INDEX('135_SITC_pabeanan_Cina'!idxRatusan,--LEFT(TEXT(RIGHT('[2]Pos Log Serang 260721'!XFD1,6),REPT("0",6)),1)+1)&amp;" "&amp;IF((--MID(TEXT(RIGHT('[2]Pos Log Serang 260721'!XFD1,6),REPT("0",6)),2,2)+1)&lt;=20,IF(--LEFT(TEXT(RIGHT('[2]Pos Log Serang 260721'!XFD1,6),REPT("0",6)),3)=1," seribu",INDEX('135_SITC_pabeanan_Cina'!idxSatuSampaiDuaPuluh,--LEFT(TEXT(RIGHT('[2]Pos Log Serang 260721'!XFD1,5),REPT("0",5)),2)+1)),INDEX('135_SITC_pabeanan_Cina'!idxSatuSampaiDuaPuluh,--LEFT(RIGHT('[2]Pos Log Serang 260721'!XFD1,5),1)+1)&amp;" puluh "&amp;INDEX('135_SITC_pabeanan_Cina'!idxSatuSampaiDuaPuluh,--LEFT(RIGHT('[2]Pos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">" "&amp;INDEX('137_Galaksi Mandiri_Makassar'!idxRatusan,--LEFT(TEXT(RIGHT('[2]Pos Log Serang 260721'!XFD1,6),REPT("0",6)),1)+1)&amp;" "&amp;IF((--MID(TEXT(RIGHT('[2]Pos Log Serang 260721'!XFD1,6),REPT("0",6)),2,2)+1)&lt;=20,IF(--LEFT(TEXT(RIGHT('[2]Pos Log Serang 260721'!XFD1,6),REPT("0",6)),3)=1," seribu",INDEX('137_Galaksi Mandiri_Makassar'!idxSatuSampaiDuaPuluh,--LEFT(TEXT(RIGHT('[2]Pos Log Serang 260721'!XFD1,5),REPT("0",5)),2)+1)),INDEX('137_Galaksi Mandiri_Makassar'!idxSatuSampaiDuaPuluh,--LEFT(RIGHT('[2]Pos Log Serang 260721'!XFD1,5),1)+1)&amp;" puluh "&amp;INDEX('137_Galaksi Mandiri_Makassar'!idxSatuSampaiDuaPuluh,--LEFT(RIGHT('[2]Pos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4">" "&amp;INDEX('138_Link pasifik_USA'!idxRatusan,--LEFT(TEXT(RIGHT('[2]Pos Log Serang 260721'!XFD1,6),REPT("0",6)),1)+1)&amp;" "&amp;IF((--MID(TEXT(RIGHT('[2]Pos Log Serang 260721'!XFD1,6),REPT("0",6)),2,2)+1)&lt;=20,IF(--LEFT(TEXT(RIGHT('[2]Pos Log Serang 260721'!XFD1,6),REPT("0",6)),3)=1," seribu",INDEX('138_Link pasifik_USA'!idxSatuSampaiDuaPuluh,--LEFT(TEXT(RIGHT('[2]Pos Log Serang 260721'!XFD1,5),REPT("0",5)),2)+1)),INDEX('138_Link pasifik_USA'!idxSatuSampaiDuaPuluh,--LEFT(RIGHT('[2]Pos Log Serang 260721'!XFD1,5),1)+1)&amp;" puluh "&amp;INDEX('138_Link pasifik_USA'!idxSatuSampaiDuaPuluh,--LEFT(RIGHT('[2]Pos Log Serang 260721'!XFD1,4),1)+1))&amp;IF(OR(LEN('[2]Pos Log Serang 260721'!XFD1)&lt;=3,--LEFT(TEXT(RIGHT('[2]Pos Log Serang 260721'!XFD1,6),REPT("0",6)),3)={0;1}),""," ribu")</definedName>
    <definedName name="ribu3" localSheetId="6">" "&amp;INDEX('140_Telkom Satelit_Depok'!idxRatusan,--LEFT(TEXT(RIGHT('[2]Pos Log Serang 260721'!XFD1,6),REPT("0",6)),1)+1)&amp;" "&amp;IF((--MID(TEXT(RIGHT('[2]Pos Log Serang 260721'!XFD1,6),REPT("0",6)),2,2)+1)&lt;=20,IF(--LEFT(TEXT(RIGHT('[2]Pos Log Serang 260721'!XFD1,6),REPT("0",6)),3)=1," seribu",INDEX('140_Telkom Satelit_Depok'!idxSatuSampaiDuaPuluh,--LEFT(TEXT(RIGHT('[2]Pos Log Serang 260721'!XFD1,5),REPT("0",5)),2)+1)),INDEX('140_Telkom Satelit_Depok'!idxSatuSampaiDuaPuluh,--LEFT(RIGHT('[2]Pos Log Serang 260721'!XFD1,5),1)+1)&amp;" puluh "&amp;INDEX('140_Telkom Satelit_Depok'!idxSatuSampaiDuaPuluh,--LEFT(RIGHT('[2]Pos Log Serang 260721'!XFD1,4),1)+1))&amp;IF(OR(LEN('[2]Pos Log Serang 260721'!XFD1)&lt;=3,--LEFT(TEXT(RIGHT('[2]Pos Log Serang 260721'!XFD1,6),REPT("0",6)),3)={0;1}),""," ribu")</definedName>
    <definedName name="ribu3" localSheetId="7">" "&amp;INDEX('141_Marugame_solo'!idxRatusan,--LEFT(TEXT(RIGHT('[2]Pos Log Serang 260721'!XFD1,6),REPT("0",6)),1)+1)&amp;" "&amp;IF((--MID(TEXT(RIGHT('[2]Pos Log Serang 260721'!XFD1,6),REPT("0",6)),2,2)+1)&lt;=20,IF(--LEFT(TEXT(RIGHT('[2]Pos Log Serang 260721'!XFD1,6),REPT("0",6)),3)=1," seribu",INDEX('141_Marugame_solo'!idxSatuSampaiDuaPuluh,--LEFT(TEXT(RIGHT('[2]Pos Log Serang 260721'!XFD1,5),REPT("0",5)),2)+1)),INDEX('141_Marugame_solo'!idxSatuSampaiDuaPuluh,--LEFT(RIGHT('[2]Pos Log Serang 260721'!XFD1,5),1)+1)&amp;" puluh "&amp;INDEX('141_Marugame_solo'!idxSatuSampaiDuaPuluh,--LEFT(RIGHT('[2]Pos Log Serang 260721'!XFD1,4),1)+1))&amp;IF(OR(LEN('[2]Pos Log Serang 260721'!XFD1)&lt;=3,--LEFT(TEXT(RIGHT('[2]Pos Log Serang 260721'!XFD1,6),REPT("0",6)),3)={0;1}),""," ribu")</definedName>
    <definedName name="ribu3" localSheetId="8">" "&amp;INDEX('142_Marugame_Bandung'!idxRatusan,--LEFT(TEXT(RIGHT('[2]Pos Log Serang 260721'!XFD1,6),REPT("0",6)),1)+1)&amp;" "&amp;IF((--MID(TEXT(RIGHT('[2]Pos Log Serang 260721'!XFD1,6),REPT("0",6)),2,2)+1)&lt;=20,IF(--LEFT(TEXT(RIGHT('[2]Pos Log Serang 260721'!XFD1,6),REPT("0",6)),3)=1," seribu",INDEX('142_Marugame_Bandung'!idxSatuSampaiDuaPuluh,--LEFT(TEXT(RIGHT('[2]Pos Log Serang 260721'!XFD1,5),REPT("0",5)),2)+1)),INDEX('142_Marugame_Bandung'!idxSatuSampaiDuaPuluh,--LEFT(RIGHT('[2]Pos Log Serang 260721'!XFD1,5),1)+1)&amp;" puluh "&amp;INDEX('142_Marugame_Bandung'!idxSatuSampaiDuaPuluh,--LEFT(RIGHT('[2]Pos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9">" "&amp;INDEX('143_Marugame_Jakarta'!idxRatusan,--LEFT(TEXT(RIGHT('[2]Pos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seribu",INDEX('143_Marugame_Jakarta'!idxSatuSampaiDuaPuluh,--LEFT(TEXT(RIGHT('[2]Pos Log Serang 260721'!XFD1,5),REPT("0",5)),2)+1)),INDEX('143_Marugame_Jakarta'!idxSatuSampaiDuaPuluh,--LEFT(RIGHT('[2]Pos Log Serang 260721'!XFD1,5),1)+1)&amp;" puluh "&amp;INDEX('143_Marugame_Jakarta'!idxSatuSampaiDuaPuluh,--LEFT(RIGHT('[2]Pos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">" "&amp;INDEX('144_Marugame_Jakarta '!idxRatusan,--LEFT(TEXT(RIGHT('[2]Pos Log Serang 260721'!XFD1,6),REPT("0",6)),1)+1)&amp;" "&amp;IF((--MID(TEXT(RIGHT('[2]Pos Log Serang 260721'!XFD1,6),REPT("0",6)),2,2)+1)&lt;=20,IF(--LEFT(TEXT(RIGHT('[2]Pos Log Serang 260721'!XFD1,6),REPT("0",6)),3)=1," seribu",INDEX('144_Marugame_Jakarta '!idxSatuSampaiDuaPuluh,--LEFT(TEXT(RIGHT('[2]Pos Log Serang 260721'!XFD1,5),REPT("0",5)),2)+1)),INDEX('144_Marugame_Jakarta '!idxSatuSampaiDuaPuluh,--LEFT(RIGHT('[2]Pos Log Serang 260721'!XFD1,5),1)+1)&amp;" puluh "&amp;INDEX('144_Marugame_Jakarta 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">" "&amp;INDEX('145_Marugame_Semarang'!idxRatusan,--LEFT(TEXT(RIGHT('[2]Pos Log Serang 260721'!XFD1,6),REPT("0",6)),1)+1)&amp;" "&amp;IF((--MID(TEXT(RIGHT('[2]Pos Log Serang 260721'!XFD1,6),REPT("0",6)),2,2)+1)&lt;=20,IF(--LEFT(TEXT(RIGHT('[2]Pos Log Serang 260721'!XFD1,6),REPT("0",6)),3)=1," seribu",INDEX('145_Marugame_Semarang'!idxSatuSampaiDuaPuluh,--LEFT(TEXT(RIGHT('[2]Pos Log Serang 260721'!XFD1,5),REPT("0",5)),2)+1)),INDEX('145_Marugame_Semarang'!idxSatuSampaiDuaPuluh,--LEFT(RIGHT('[2]Pos Log Serang 260721'!XFD1,5),1)+1)&amp;" puluh "&amp;INDEX('145_Marugame_Semarang'!idxSatuSampaiDuaPuluh,--LEFT(RIGHT('[2]Pos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2">" "&amp;INDEX('147_Marugame Jogja'!idxRatusan,--LEFT(TEXT(RIGHT('[2]Pos Log Serang 260721'!XFD1,6),REPT("0",6)),1)+1)&amp;" "&amp;IF((--MID(TEXT(RIGHT('[2]Pos Log Serang 260721'!XFD1,6),REPT("0",6)),2,2)+1)&lt;=20,IF(--LEFT(TEXT(RIGHT('[2]Pos Log Serang 260721'!XFD1,6),REPT("0",6)),3)=1," seribu",INDEX('147_Marugame Jogja'!idxSatuSampaiDuaPuluh,--LEFT(TEXT(RIGHT('[2]Pos Log Serang 260721'!XFD1,5),REPT("0",5)),2)+1)),INDEX('147_Marugame Jogja'!idxSatuSampaiDuaPuluh,--LEFT(RIGHT('[2]Pos Log Serang 260721'!XFD1,5),1)+1)&amp;" puluh "&amp;INDEX('147_Marugame Jogja'!idxSatuSampaiDuaPuluh,--LEFT(RIGHT('[2]Pos Log Serang 260721'!XFD1,4),1)+1))&amp;IF(OR(LEN('[2]Pos Log Serang 260721'!XFD1)&lt;=3,--LEFT(TEXT(RIGHT('[2]Pos Log Serang 260721'!XFD1,6),REPT("0",6)),3)={0;1}),""," ribu")</definedName>
    <definedName name="ribu3" localSheetId="13">" "&amp;INDEX('148_Marugame Bandung'!idxRatusan,--LEFT(TEXT(RIGHT('[2]Pos Log Serang 260721'!XFD1,6),REPT("0",6)),1)+1)&amp;" "&amp;IF((--MID(TEXT(RIGHT('[2]Pos Log Serang 260721'!XFD1,6),REPT("0",6)),2,2)+1)&lt;=20,IF(--LEFT(TEXT(RIGHT('[2]Pos Log Serang 260721'!XFD1,6),REPT("0",6)),3)=1," seribu",INDEX('148_Marugame Bandung'!idxSatuSampaiDuaPuluh,--LEFT(TEXT(RIGHT('[2]Pos Log Serang 260721'!XFD1,5),REPT("0",5)),2)+1)),INDEX('148_Marugame Bandung'!idxSatuSampaiDuaPuluh,--LEFT(RIGHT('[2]Pos Log Serang 260721'!XFD1,5),1)+1)&amp;" puluh "&amp;INDEX('148_Marugame Bandung'!idxSatuSampaiDuaPuluh,--LEFT(RIGHT('[2]Pos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4">" "&amp;INDEX('149_Marugame_Bogor'!idxRatusan,--LEFT(TEXT(RIGHT('[2]Pos Log Serang 260721'!XFD1,6),REPT("0",6)),1)+1)&amp;" "&amp;IF((--MID(TEXT(RIGHT('[2]Pos Log Serang 260721'!XFD1,6),REPT("0",6)),2,2)+1)&lt;=20,IF(--LEFT(TEXT(RIGHT('[2]Pos Log Serang 260721'!XFD1,6),REPT("0",6)),3)=1," seribu",INDEX('149_Marugame_Bogor'!idxSatuSampaiDuaPuluh,--LEFT(TEXT(RIGHT('[2]Pos Log Serang 260721'!XFD1,5),REPT("0",5)),2)+1)),INDEX('149_Marugame_Bogor'!idxSatuSampaiDuaPuluh,--LEFT(RIGHT('[2]Pos Log Serang 260721'!XFD1,5),1)+1)&amp;" puluh "&amp;INDEX('149_Marugame_Bogor'!idxSatuSampaiDuaPuluh,--LEFT(RIGHT('[2]Pos Log Serang 260721'!XFD1,4),1)+1))&amp;IF(OR(LEN('[2]Pos Log Serang 260721'!XFD1)&lt;=3,--LEFT(TEXT(RIGHT('[2]Pos Log Serang 260721'!XFD1,6),REPT("0",6)),3)={0;1}),""," ribu")</definedName>
    <definedName name="ribu3" localSheetId="22">" "&amp;INDEX('158_W6_DEPOK'!idxRatusan,--LEFT(TEXT(RIGHT('[2]Pos Log Serang 260721'!XFD1,6),REPT("0",6)),1)+1)&amp;" "&amp;IF((--MID(TEXT(RIGHT('[2]Pos Log Serang 260721'!XFD1,6),REPT("0",6)),2,2)+1)&lt;=20,IF(--LEFT(TEXT(RIGHT('[2]Pos Log Serang 260721'!XFD1,6),REPT("0",6)),3)=1," seribu",INDEX('158_W6_DEPOK'!idxSatuSampaiDuaPuluh,--LEFT(TEXT(RIGHT('[2]Pos Log Serang 260721'!XFD1,5),REPT("0",5)),2)+1)),INDEX('158_W6_DEPOK'!idxSatuSampaiDuaPuluh,--LEFT(RIGHT('[2]Pos Log Serang 260721'!XFD1,5),1)+1)&amp;" puluh "&amp;INDEX('158_W6_DEPOK'!idxSatuSampaiDuaPuluh,--LEFT(RIGHT('[2]Pos Log Serang 260721'!XFD1,4),1)+1))&amp;IF(OR(LEN('[2]Pos Log Serang 260721'!XFD1)&lt;=3,--LEFT(TEXT(RIGHT('[2]Pos Log Serang 260721'!XFD1,6),REPT("0",6)),3)={0;1}),""," ribu")</definedName>
    <definedName name="ribu3" localSheetId="24">" "&amp;INDEX('159_W6_TANGERANG'!idxRatusan,--LEFT(TEXT(RIGHT('[2]Pos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seribu",INDEX('159_W6_TANGERANG'!idxSatuSampaiDuaPuluh,--LEFT(TEXT(RIGHT('[2]Pos Log Serang 260721'!XFD1,5),REPT("0",5)),2)+1)),INDEX('159_W6_TANGERANG'!idxSatuSampaiDuaPuluh,--LEFT(RIGHT('[2]Pos Log Serang 260721'!XFD1,5),1)+1)&amp;" puluh "&amp;INDEX('159_W6_TANGERANG'!idxSatuSampaiDuaPuluh,--LEFT(RIGHT('[2]Pos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5">" "&amp;INDEX('160_W6_TANGERANG'!idxRatusan,--LEFT(TEXT(RIGHT('[2]Pos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seribu",INDEX('160_W6_TANGERANG'!idxSatuSampaiDuaPuluh,--LEFT(TEXT(RIGHT('[2]Pos Log Serang 260721'!XFD1,5),REPT("0",5)),2)+1)),INDEX('160_W6_TANGERANG'!idxSatuSampaiDuaPuluh,--LEFT(RIGHT('[2]Pos Log Serang 260721'!XFD1,5),1)+1)&amp;" puluh "&amp;INDEX('160_W6_TANGERANG'!idxSatuSampaiDuaPuluh,--LEFT(RIGHT('[2]Pos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6">" "&amp;INDEX('161_W6_TANGERANG'!idxRatusan,--LEFT(TEXT(RIGHT('[2]Pos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seribu",INDEX('161_W6_TANGERANG'!idxSatuSampaiDuaPuluh,--LEFT(TEXT(RIGHT('[2]Pos Log Serang 260721'!XFD1,5),REPT("0",5)),2)+1)),INDEX('161_W6_TANGERANG'!idxSatuSampaiDuaPuluh,--LEFT(RIGHT('[2]Pos Log Serang 260721'!XFD1,5),1)+1)&amp;" puluh "&amp;INDEX('161_W6_TANGERANG'!idxSatuSampaiDuaPuluh,--LEFT(RIGHT('[2]Pos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7">" "&amp;INDEX('162_W6_TANGERANG'!idxRatusan,--LEFT(TEXT(RIGHT('[2]Pos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seribu",INDEX('162_W6_TANGERANG'!idxSatuSampaiDuaPuluh,--LEFT(TEXT(RIGHT('[2]Pos Log Serang 260721'!XFD1,5),REPT("0",5)),2)+1)),INDEX('162_W6_TANGERANG'!idxSatuSampaiDuaPuluh,--LEFT(RIGHT('[2]Pos Log Serang 260721'!XFD1,5),1)+1)&amp;" puluh "&amp;INDEX('162_W6_TANGERANG'!idxSatuSampaiDuaPuluh,--LEFT(RIGHT('[2]Pos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8">" "&amp;INDEX('163_W6_TANGERANG'!idxRatusan,--LEFT(TEXT(RIGHT('[2]Pos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seribu",INDEX('163_W6_TANGERANG'!idxSatuSampaiDuaPuluh,--LEFT(TEXT(RIGHT('[2]Pos Log Serang 260721'!XFD1,5),REPT("0",5)),2)+1)),INDEX('163_W6_TANGERANG'!idxSatuSampaiDuaPuluh,--LEFT(RIGHT('[2]Pos Log Serang 260721'!XFD1,5),1)+1)&amp;" puluh "&amp;INDEX('163_W6_TANGERANG'!idxSatuSampaiDuaPuluh,--LEFT(RIGHT('[2]Pos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9">" "&amp;INDEX('164_W6_PULOGADUNG'!idxRatusan,--LEFT(TEXT(RIGHT('[2]Pos Log Serang 260721'!XFD1,6),REPT("0",6)),1)+1)&amp;" "&amp;IF((--MID(TEXT(RIGHT('[2]Pos Log Serang 260721'!XFD1,6),REPT("0",6)),2,2)+1)&lt;=20,IF(--LEFT(TEXT(RIGHT('[2]Pos Log Serang 260721'!XFD1,6),REPT("0",6)),3)=1," seribu",INDEX('164_W6_PULOGADUNG'!idxSatuSampaiDuaPuluh,--LEFT(TEXT(RIGHT('[2]Pos Log Serang 260721'!XFD1,5),REPT("0",5)),2)+1)),INDEX('164_W6_PULOGADUNG'!idxSatuSampaiDuaPuluh,--LEFT(RIGHT('[2]Pos Log Serang 260721'!XFD1,5),1)+1)&amp;" puluh "&amp;INDEX('164_W6_PULOGADUNG'!idxSatuSampaiDuaPuluh,--LEFT(RIGHT('[2]Pos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0">" "&amp;INDEX('165_W6_PENJARINGAN'!idxRatusan,--LEFT(TEXT(RIGHT('[2]Pos Log Serang 260721'!XFD1,6),REPT("0",6)),1)+1)&amp;" "&amp;IF((--MID(TEXT(RIGHT('[2]Pos Log Serang 260721'!XFD1,6),REPT("0",6)),2,2)+1)&lt;=20,IF(--LEFT(TEXT(RIGHT('[2]Pos Log Serang 260721'!XFD1,6),REPT("0",6)),3)=1," seribu",INDEX('165_W6_PENJARINGAN'!idxSatuSampaiDuaPuluh,--LEFT(TEXT(RIGHT('[2]Pos Log Serang 260721'!XFD1,5),REPT("0",5)),2)+1)),INDEX('165_W6_PENJARINGAN'!idxSatuSampaiDuaPuluh,--LEFT(RIGHT('[2]Pos Log Serang 260721'!XFD1,5),1)+1)&amp;" puluh "&amp;INDEX('165_W6_PENJARINGAN'!idxSatuSampaiDuaPuluh,--LEFT(RIGHT('[2]Pos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31">" "&amp;INDEX('166_W6_Pakuwon Surabaya'!idxRatusan,--LEFT(TEXT(RIGHT('[2]Pos Log Serang 260721'!XFD1,6),REPT("0",6)),1)+1)&amp;" "&amp;IF((--MID(TEXT(RIGHT('[2]Pos Log Serang 260721'!XFD1,6),REPT("0",6)),2,2)+1)&lt;=20,IF(--LEFT(TEXT(RIGHT('[2]Pos Log Serang 260721'!XFD1,6),REPT("0",6)),3)=1," seribu",INDEX('166_W6_Pakuwon Surabaya'!idxSatuSampaiDuaPuluh,--LEFT(TEXT(RIGHT('[2]Pos Log Serang 260721'!XFD1,5),REPT("0",5)),2)+1)),INDEX('166_W6_Pakuwon Surabaya'!idxSatuSampaiDuaPuluh,--LEFT(RIGHT('[2]Pos Log Serang 260721'!XFD1,5),1)+1)&amp;" puluh "&amp;INDEX('166_W6_Pakuwon Surabaya'!idxSatuSampaiDuaPuluh,--LEFT(RIGHT('[2]Pos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2">" "&amp;INDEX('167_W6_Tangerang'!idxRatusan,--LEFT(TEXT(RIGHT('[2]Pos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seribu",INDEX('167_W6_Tangerang'!idxSatuSampaiDuaPuluh,--LEFT(TEXT(RIGHT('[2]Pos Log Serang 260721'!XFD1,5),REPT("0",5)),2)+1)),INDEX('167_W6_Tangerang'!idxSatuSampaiDuaPuluh,--LEFT(RIGHT('[2]Pos Log Serang 260721'!XFD1,5),1)+1)&amp;" puluh "&amp;INDEX('167_W6_Tangerang'!idxSatuSampaiDuaPuluh,--LEFT(RIGHT('[2]Pos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3">" "&amp;INDEX('168_W6_Tangerang'!idxRatusan,--LEFT(TEXT(RIGHT('[2]Pos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seribu",INDEX('168_W6_Tangerang'!idxSatuSampaiDuaPuluh,--LEFT(TEXT(RIGHT('[2]Pos Log Serang 260721'!XFD1,5),REPT("0",5)),2)+1)),INDEX('168_W6_Tangerang'!idxSatuSampaiDuaPuluh,--LEFT(RIGHT('[2]Pos Log Serang 260721'!XFD1,5),1)+1)&amp;" puluh "&amp;INDEX('168_W6_Tangerang'!idxSatuSampaiDuaPuluh,--LEFT(RIGHT('[2]Pos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4">" "&amp;INDEX('169_W6_ Cakung'!idxRatusan,--LEFT(TEXT(RIGHT('[2]Pos Log Serang 260721'!XFD1,6),REPT("0",6)),1)+1)&amp;" "&amp;IF((--MID(TEXT(RIGHT('[2]Pos Log Serang 260721'!XFD1,6),REPT("0",6)),2,2)+1)&lt;=20,IF(--LEFT(TEXT(RIGHT('[2]Pos Log Serang 260721'!XFD1,6),REPT("0",6)),3)=1," seribu",INDEX('169_W6_ Cakung'!idxSatuSampaiDuaPuluh,--LEFT(TEXT(RIGHT('[2]Pos Log Serang 260721'!XFD1,5),REPT("0",5)),2)+1)),INDEX('169_W6_ Cakung'!idxSatuSampaiDuaPuluh,--LEFT(RIGHT('[2]Pos Log Serang 260721'!XFD1,5),1)+1)&amp;" puluh "&amp;INDEX('169_W6_ Cakung'!idxSatuSampaiDuaPuluh,--LEFT(RIGHT('[2]Pos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5">" "&amp;INDEX('170_W6_Citeureup'!idxRatusan,--LEFT(TEXT(RIGHT('[2]Pos Log Serang 260721'!XFD1,6),REPT("0",6)),1)+1)&amp;" "&amp;IF((--MID(TEXT(RIGHT('[2]Pos Log Serang 260721'!XFD1,6),REPT("0",6)),2,2)+1)&lt;=20,IF(--LEFT(TEXT(RIGHT('[2]Pos Log Serang 260721'!XFD1,6),REPT("0",6)),3)=1," seribu",INDEX('170_W6_Citeureup'!idxSatuSampaiDuaPuluh,--LEFT(TEXT(RIGHT('[2]Pos Log Serang 260721'!XFD1,5),REPT("0",5)),2)+1)),INDEX('170_W6_Citeureup'!idxSatuSampaiDuaPuluh,--LEFT(RIGHT('[2]Pos Log Serang 260721'!XFD1,5),1)+1)&amp;" puluh "&amp;INDEX('170_W6_Citeureup'!idxSatuSampaiDuaPuluh,--LEFT(RIGHT('[2]Pos Log Serang 260721'!XFD1,4),1)+1))&amp;IF(OR(LEN('[2]Pos Log Serang 260721'!XFD1)&lt;=3,--LEFT(TEXT(RIGHT('[2]Pos Log Serang 260721'!XFD1,6),REPT("0",6)),3)={0;1}),""," ribu")</definedName>
    <definedName name="ribu3" localSheetId="36">" "&amp;INDEX('171_W6_Tangerang'!idxRatusan,--LEFT(TEXT(RIGHT('[2]Pos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seribu",INDEX('171_W6_Tangerang'!idxSatuSampaiDuaPuluh,--LEFT(TEXT(RIGHT('[2]Pos Log Serang 260721'!XFD1,5),REPT("0",5)),2)+1)),INDEX('171_W6_Tangerang'!idxSatuSampaiDuaPuluh,--LEFT(RIGHT('[2]Pos Log Serang 260721'!XFD1,5),1)+1)&amp;" puluh "&amp;INDEX('171_W6_Tangerang'!idxSatuSampaiDuaPuluh,--LEFT(RIGHT('[2]Pos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8">" "&amp;INDEX('172_W6_Ancol,Marunda, Koja'!idxRatusan,--LEFT(TEXT(RIGHT('[2]Pos Log Serang 260721'!XFD1,6),REPT("0",6)),1)+1)&amp;" "&amp;IF((--MID(TEXT(RIGHT('[2]Pos Log Serang 260721'!XFD1,6),REPT("0",6)),2,2)+1)&lt;=20,IF(--LEFT(TEXT(RIGHT('[2]Pos Log Serang 260721'!XFD1,6),REPT("0",6)),3)=1," seribu",INDEX('172_W6_Ancol,Marunda, Koja'!idxSatuSampaiDuaPuluh,--LEFT(TEXT(RIGHT('[2]Pos Log Serang 260721'!XFD1,5),REPT("0",5)),2)+1)),INDEX('172_W6_Ancol,Marunda, Koja'!idxSatuSampaiDuaPuluh,--LEFT(RIGHT('[2]Pos Log Serang 260721'!XFD1,5),1)+1)&amp;" puluh "&amp;INDEX('172_W6_Ancol,Marunda, Koja'!idxSatuSampaiDuaPuluh,--LEFT(RIGHT('[2]Pos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7">" "&amp;INDEX('173_W6_Tangerang'!idxRatusan,--LEFT(TEXT(RIGHT('[2]Pos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seribu",INDEX('173_W6_Tangerang'!idxSatuSampaiDuaPuluh,--LEFT(TEXT(RIGHT('[2]Pos Log Serang 260721'!XFD1,5),REPT("0",5)),2)+1)),INDEX('173_W6_Tangerang'!idxSatuSampaiDuaPuluh,--LEFT(RIGHT('[2]Pos Log Serang 260721'!XFD1,5),1)+1)&amp;" puluh "&amp;INDEX('173_W6_Tangerang'!idxSatuSampaiDuaPuluh,--LEFT(RIGHT('[2]Pos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9">" "&amp;INDEX('174_W6_Tangerang '!idxRatusan,--LEFT(TEXT(RIGHT('[2]Pos Log Serang 260721'!XFD1,6),REPT("0",6)),1)+1)&amp;" "&amp;IF((--MID(TEXT(RIGHT('[2]Pos Log Serang 260721'!XFD1,6),REPT("0",6)),2,2)+1)&lt;=20,IF(--LEFT(TEXT(RIGHT('[2]Pos Log Serang 260721'!XFD1,6),REPT("0",6)),3)=1," seribu",INDEX('174_W6_Tangerang '!idxSatuSampaiDuaPuluh,--LEFT(TEXT(RIGHT('[2]Pos Log Serang 260721'!XFD1,5),REPT("0",5)),2)+1)),INDEX('174_W6_Tangerang '!idxSatuSampaiDuaPuluh,--LEFT(RIGHT('[2]Pos Log Serang 260721'!XFD1,5),1)+1)&amp;" puluh "&amp;INDEX('174_W6_Tangerang '!idxSatuSampaiDuaPuluh,--LEFT(RIGHT('[2]Pos Log Serang 260721'!XFD1,4),1)+1))&amp;IF(OR(LEN('[2]Pos Log Serang 260721'!XFD1)&lt;=3,--LEFT(TEXT(RIGHT('[2]Pos Log Serang 260721'!XFD1,6),REPT("0",6)),3)={0;1}),""," ribu")</definedName>
    <definedName name="ribu3" localSheetId="40">" "&amp;INDEX('175_W6_Tangerang '!idxRatusan,--LEFT(TEXT(RIGHT('[2]Pos Log Serang 260721'!XFD1,6),REPT("0",6)),1)+1)&amp;" "&amp;IF((--MID(TEXT(RIGHT('[2]Pos Log Serang 260721'!XFD1,6),REPT("0",6)),2,2)+1)&lt;=20,IF(--LEFT(TEXT(RIGHT('[2]Pos Log Serang 260721'!XFD1,6),REPT("0",6)),3)=1," seribu",INDEX('175_W6_Tangerang '!idxSatuSampaiDuaPuluh,--LEFT(TEXT(RIGHT('[2]Pos Log Serang 260721'!XFD1,5),REPT("0",5)),2)+1)),INDEX('175_W6_Tangerang '!idxSatuSampaiDuaPuluh,--LEFT(RIGHT('[2]Pos Log Serang 260721'!XFD1,5),1)+1)&amp;" puluh "&amp;INDEX('175_W6_Tangerang '!idxSatuSampaiDuaPuluh,--LEFT(RIGHT('[2]Pos Log Serang 260721'!XFD1,4),1)+1))&amp;IF(OR(LEN('[2]Pos Log Serang 260721'!XFD1)&lt;=3,--LEFT(TEXT(RIGHT('[2]Pos Log Serang 260721'!XFD1,6),REPT("0",6)),3)={0;1}),""," ribu")</definedName>
    <definedName name="ribu3" localSheetId="41">" "&amp;INDEX('176_W6_Sukabumi'!idxRatusan,--LEFT(TEXT(RIGHT('[2]Pos Log Serang 260721'!XFD1,6),REPT("0",6)),1)+1)&amp;" "&amp;IF((--MID(TEXT(RIGHT('[2]Pos Log Serang 260721'!XFD1,6),REPT("0",6)),2,2)+1)&lt;=20,IF(--LEFT(TEXT(RIGHT('[2]Pos Log Serang 260721'!XFD1,6),REPT("0",6)),3)=1," seribu",INDEX('176_W6_Sukabumi'!idxSatuSampaiDuaPuluh,--LEFT(TEXT(RIGHT('[2]Pos Log Serang 260721'!XFD1,5),REPT("0",5)),2)+1)),INDEX('176_W6_Sukabumi'!idxSatuSampaiDuaPuluh,--LEFT(RIGHT('[2]Pos Log Serang 260721'!XFD1,5),1)+1)&amp;" puluh "&amp;INDEX('176_W6_Sukabumi'!idxSatuSampaiDuaPuluh,--LEFT(RIGHT('[2]Pos Log Serang 260721'!XFD1,4),1)+1))&amp;IF(OR(LEN('[2]Pos Log Serang 260721'!XFD1)&lt;=3,--LEFT(TEXT(RIGHT('[2]Pos Log Serang 260721'!XFD1,6),REPT("0",6)),3)={0;1}),""," ribu")</definedName>
    <definedName name="ribu3" localSheetId="42">" "&amp;INDEX('177_W6_Tangerang'!idxRatusan,--LEFT(TEXT(RIGHT('[2]Pos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seribu",INDEX('177_W6_Tangerang'!idxSatuSampaiDuaPuluh,--LEFT(TEXT(RIGHT('[2]Pos Log Serang 260721'!XFD1,5),REPT("0",5)),2)+1)),INDEX('177_W6_Tangerang'!idxSatuSampaiDuaPuluh,--LEFT(RIGHT('[2]Pos Log Serang 260721'!XFD1,5),1)+1)&amp;" puluh "&amp;INDEX('177_W6_Tangerang'!idxSatuSampaiDuaPuluh,--LEFT(RIGHT('[2]Pos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3">" "&amp;INDEX('178_W6_Meruya'!idxRatusan,--LEFT(TEXT(RIGHT('[2]Pos Log Serang 260721'!XFD1,6),REPT("0",6)),1)+1)&amp;" "&amp;IF((--MID(TEXT(RIGHT('[2]Pos Log Serang 260721'!XFD1,6),REPT("0",6)),2,2)+1)&lt;=20,IF(--LEFT(TEXT(RIGHT('[2]Pos Log Serang 260721'!XFD1,6),REPT("0",6)),3)=1," seribu",INDEX('178_W6_Meruya'!idxSatuSampaiDuaPuluh,--LEFT(TEXT(RIGHT('[2]Pos Log Serang 260721'!XFD1,5),REPT("0",5)),2)+1)),INDEX('178_W6_Meruya'!idxSatuSampaiDuaPuluh,--LEFT(RIGHT('[2]Pos Log Serang 260721'!XFD1,5),1)+1)&amp;" puluh "&amp;INDEX('178_W6_Meruya'!idxSatuSampaiDuaPuluh,--LEFT(RIGHT('[2]Pos Log Serang 260721'!XFD1,4),1)+1))&amp;IF(OR(LEN('[2]Pos Log Serang 260721'!XFD1)&lt;=3,--LEFT(TEXT(RIGHT('[2]Pos Log Serang 260721'!XFD1,6),REPT("0",6)),3)={0;1}),""," ribu")</definedName>
    <definedName name="ribu3" localSheetId="44">" "&amp;INDEX('179_W6_Kosambi'!idxRatusan,--LEFT(TEXT(RIGHT('[2]Pos Log Serang 260721'!XFD1,6),REPT("0",6)),1)+1)&amp;" "&amp;IF((--MID(TEXT(RIGHT('[2]Pos Log Serang 260721'!XFD1,6),REPT("0",6)),2,2)+1)&lt;=20,IF(--LEFT(TEXT(RIGHT('[2]Pos Log Serang 260721'!XFD1,6),REPT("0",6)),3)=1," seribu",INDEX('179_W6_Kosambi'!idxSatuSampaiDuaPuluh,--LEFT(TEXT(RIGHT('[2]Pos Log Serang 260721'!XFD1,5),REPT("0",5)),2)+1)),INDEX('179_W6_Kosambi'!idxSatuSampaiDuaPuluh,--LEFT(RIGHT('[2]Pos Log Serang 260721'!XFD1,5),1)+1)&amp;" puluh "&amp;INDEX('179_W6_Kosambi'!idxSatuSampaiDuaPuluh,--LEFT(RIGHT('[2]Pos Log Serang 260721'!XFD1,4),1)+1))&amp;IF(OR(LEN('[2]Pos Log Serang 260721'!XFD1)&lt;=3,--LEFT(TEXT(RIGHT('[2]Pos Log Serang 260721'!XFD1,6),REPT("0",6)),3)={0;1}),""," ribu")</definedName>
    <definedName name="ribu3" localSheetId="45">" "&amp;INDEX('180_W6_Tangerang'!idxRatusan,--LEFT(TEXT(RIGHT('[2]Pos Log Serang 260721'!XFD1,6),REPT("0",6)),1)+1)&amp;" "&amp;IF((--MID(TEXT(RIGHT('[2]Pos Log Serang 260721'!XFD1,6),REPT("0",6)),2,2)+1)&lt;=20,IF(--LEFT(TEXT(RIGHT('[2]Pos Log Serang 260721'!XFD1,6),REPT("0",6)),3)=1," seribu",INDEX('180_W6_Tangerang'!idxSatuSampaiDuaPuluh,--LEFT(TEXT(RIGHT('[2]Pos Log Serang 260721'!XFD1,5),REPT("0",5)),2)+1)),INDEX('180_W6_Tangerang'!idxSatuSampaiDuaPuluh,--LEFT(RIGHT('[2]Pos Log Serang 260721'!XFD1,5),1)+1)&amp;" puluh "&amp;INDEX('180_W6_Tangerang'!idxSatuSampaiDuaPuluh,--LEFT(RIGHT('[2]Pos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9">" "&amp;INDEX('184_Winson_Probolinggo'!idxRatusan,--LEFT(TEXT(RIGHT('[2]Pos Log Serang 260721'!XFD1,6),REPT("0",6)),1)+1)&amp;" "&amp;IF((--MID(TEXT(RIGHT('[2]Pos Log Serang 260721'!XFD1,6),REPT("0",6)),2,2)+1)&lt;=20,IF(--LEFT(TEXT(RIGHT('[2]Pos Log Serang 260721'!XFD1,6),REPT("0",6)),3)=1," seribu",INDEX('184_Winson_Probolinggo'!idxSatuSampaiDuaPuluh,--LEFT(TEXT(RIGHT('[2]Pos Log Serang 260721'!XFD1,5),REPT("0",5)),2)+1)),INDEX('184_Winson_Probolinggo'!idxSatuSampaiDuaPuluh,--LEFT(RIGHT('[2]Pos Log Serang 260721'!XFD1,5),1)+1)&amp;" puluh "&amp;INDEX('184_Winson_Probolinggo'!idxSatuSampaiDuaPuluh,--LEFT(RIGHT('[2]Pos Log Serang 260721'!XFD1,4),1)+1))&amp;IF(OR(LEN('[2]Pos Log Serang 260721'!XFD1)&lt;=3,--LEFT(TEXT(RIGHT('[2]Pos Log Serang 260721'!XFD1,6),REPT("0",6)),3)={0;1}),""," ribu")</definedName>
    <definedName name="ribu3" localSheetId="50">" "&amp;INDEX('185_Delta_Jawa tengah'!idxRatusan,--LEFT(TEXT(RIGHT('[2]Pos Log Serang 260721'!XFD1,6),REPT("0",6)),1)+1)&amp;" "&amp;IF((--MID(TEXT(RIGHT('[2]Pos Log Serang 260721'!XFD1,6),REPT("0",6)),2,2)+1)&lt;=20,IF(--LEFT(TEXT(RIGHT('[2]Pos Log Serang 260721'!XFD1,6),REPT("0",6)),3)=1," seribu",INDEX('185_Delta_Jawa tengah'!idxSatuSampaiDuaPuluh,--LEFT(TEXT(RIGHT('[2]Pos Log Serang 260721'!XFD1,5),REPT("0",5)),2)+1)),INDEX('185_Delta_Jawa tengah'!idxSatuSampaiDuaPuluh,--LEFT(RIGHT('[2]Pos Log Serang 260721'!XFD1,5),1)+1)&amp;" puluh "&amp;INDEX('185_Delta_Jawa tengah'!idxSatuSampaiDuaPuluh,--LEFT(RIGHT('[2]Pos Log Serang 260721'!XFD1,4),1)+1))&amp;IF(OR(LEN('[2]Pos Log Serang 260721'!XFD1)&lt;=3,--LEFT(TEXT(RIGHT('[2]Pos Log Serang 260721'!XFD1,6),REPT("0",6)),3)={0;1}),""," ribu")</definedName>
    <definedName name="ribu3" localSheetId="53">" "&amp;INDEX('188_Truelogs_Jambi'!idxRatusan,--LEFT(TEXT(RIGHT('[2]Pos Log Serang 260721'!XFD1,6),REPT("0",6)),1)+1)&amp;" "&amp;IF((--MID(TEXT(RIGHT('[2]Pos Log Serang 260721'!XFD1,6),REPT("0",6)),2,2)+1)&lt;=20,IF(--LEFT(TEXT(RIGHT('[2]Pos Log Serang 260721'!XFD1,6),REPT("0",6)),3)=1," seribu",INDEX('188_Truelogs_Jambi'!idxSatuSampaiDuaPuluh,--LEFT(TEXT(RIGHT('[2]Pos Log Serang 260721'!XFD1,5),REPT("0",5)),2)+1)),INDEX('188_Truelogs_Jambi'!idxSatuSampaiDuaPuluh,--LEFT(RIGHT('[2]Pos Log Serang 260721'!XFD1,5),1)+1)&amp;" puluh "&amp;INDEX('188_Truelogs_Jambi'!idxSatuSampaiDuaPuluh,--LEFT(RIGHT('[2]Pos Log Serang 260721'!XFD1,4),1)+1))&amp;IF(OR(LEN('[2]Pos Log Serang 260721'!XFD1)&lt;=3,--LEFT(TEXT(RIGHT('[2]Pos Log Serang 260721'!XFD1,6),REPT("0",6)),3)={0;1}),""," ribu")</definedName>
    <definedName name="ribu3" localSheetId="57">" "&amp;INDEX('192_Putra Log_Lombok'!idxRatusan,--LEFT(TEXT(RIGHT('[2]Pos Log Serang 260721'!XFD1,6),REPT("0",6)),1)+1)&amp;" "&amp;IF((--MID(TEXT(RIGHT('[2]Pos Log Serang 260721'!XFD1,6),REPT("0",6)),2,2)+1)&lt;=20,IF(--LEFT(TEXT(RIGHT('[2]Pos Log Serang 260721'!XFD1,6),REPT("0",6)),3)=1," seribu",INDEX('192_Putra Log_Lombok'!idxSatuSampaiDuaPuluh,--LEFT(TEXT(RIGHT('[2]Pos Log Serang 260721'!XFD1,5),REPT("0",5)),2)+1)),INDEX('192_Putra Log_Lombok'!idxSatuSampaiDuaPuluh,--LEFT(RIGHT('[2]Pos Log Serang 260721'!XFD1,5),1)+1)&amp;" puluh "&amp;INDEX('192_Putra Log_Lombok'!idxSatuSampaiDuaPuluh,--LEFT(RIGHT('[2]Pos Log Serang 260721'!XFD1,4),1)+1))&amp;IF(OR(LEN('[2]Pos Log Serang 260721'!XFD1)&lt;=3,--LEFT(TEXT(RIGHT('[2]Pos Log Serang 260721'!XFD1,6),REPT("0",6)),3)={0;1}),""," ribu")</definedName>
    <definedName name="ribu3" localSheetId="58">" "&amp;INDEX('193_Pratama Trans_Riau'!idxRatusan,--LEFT(TEXT(RIGHT('[2]Pos Log Serang 260721'!XFD1,6),REPT("0",6)),1)+1)&amp;" "&amp;IF((--MID(TEXT(RIGHT('[2]Pos Log Serang 260721'!XFD1,6),REPT("0",6)),2,2)+1)&lt;=20,IF(--LEFT(TEXT(RIGHT('[2]Pos Log Serang 260721'!XFD1,6),REPT("0",6)),3)=1," seribu",INDEX('193_Pratama Trans_Riau'!idxSatuSampaiDuaPuluh,--LEFT(TEXT(RIGHT('[2]Pos Log Serang 260721'!XFD1,5),REPT("0",5)),2)+1)),INDEX('193_Pratama Trans_Riau'!idxSatuSampaiDuaPuluh,--LEFT(RIGHT('[2]Pos Log Serang 260721'!XFD1,5),1)+1)&amp;" puluh "&amp;INDEX('193_Pratama Trans_Riau'!idxSatuSampaiDuaPuluh,--LEFT(RIGHT('[2]Pos Log Serang 260721'!XFD1,4),1)+1))&amp;IF(OR(LEN('[2]Pos Log Serang 260721'!XFD1)&lt;=3,--LEFT(TEXT(RIGHT('[2]Pos Log Serang 260721'!XFD1,6),REPT("0",6)),3)={0;1}),""," ribu")</definedName>
    <definedName name="ribu3" localSheetId="62">" "&amp;INDEX('197_Multitrans_Palembang'!idxRatusan,--LEFT(TEXT(RIGHT('[3]Pos Log Serang 260721'!XFD1,6),REPT("0",6)),1)+1)&amp;" "&amp;IF((--MID(TEXT(RIGHT('[3]Pos Log Serang 260721'!XFD1,6),REPT("0",6)),2,2)+1)&lt;=20,IF(--LEFT(TEXT(RIGHT('[3]Pos Log Serang 260721'!XFD1,6),REPT("0",6)),3)=1," seribu",INDEX('197_Multitrans_Palembang'!idxSatuSampaiDuaPuluh,--LEFT(TEXT(RIGHT('[3]Pos Log Serang 260721'!XFD1,5),REPT("0",5)),2)+1)),INDEX('197_Multitrans_Palembang'!idxSatuSampaiDuaPuluh,--LEFT(RIGHT('[3]Pos Log Serang 260721'!XFD1,5),1)+1)&amp;" puluh "&amp;INDEX('197_Multitrans_Palembang'!idxSatuSampaiDuaPuluh,--LEFT(RIGHT('[3]Pos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63">" "&amp;INDEX('198_Marugame Jogja'!idxRatusan,--LEFT(TEXT(RIGHT('[2]Pos Log Serang 260721'!XFD1,6),REPT("0",6)),1)+1)&amp;" "&amp;IF((--MID(TEXT(RIGHT('[2]Pos Log Serang 260721'!XFD1,6),REPT("0",6)),2,2)+1)&lt;=20,IF(--LEFT(TEXT(RIGHT('[2]Pos Log Serang 260721'!XFD1,6),REPT("0",6)),3)=1," seribu",INDEX('198_Marugame Jogja'!idxSatuSampaiDuaPuluh,--LEFT(TEXT(RIGHT('[2]Pos Log Serang 260721'!XFD1,5),REPT("0",5)),2)+1)),INDEX('198_Marugame Jogja'!idxSatuSampaiDuaPuluh,--LEFT(RIGHT('[2]Pos Log Serang 260721'!XFD1,5),1)+1)&amp;" puluh "&amp;INDEX('198_Marugame Jogja'!idxSatuSampaiDuaPuluh,--LEFT(RIGHT('[2]Pos Log Serang 260721'!XFD1,4),1)+1))&amp;IF(OR(LEN('[2]Pos Log Serang 260721'!XFD1)&lt;=3,--LEFT(TEXT(RIGHT('[2]Pos Log Serang 260721'!XFD1,6),REPT("0",6)),3)={0;1}),""," ribu")</definedName>
    <definedName name="ribu3" localSheetId="64">" "&amp;INDEX('199_Marugame_Smrng&amp;Cirebon'!idxRatusan,--LEFT(TEXT(RIGHT('[2]Pos Log Serang 260721'!XFD1,6),REPT("0",6)),1)+1)&amp;" "&amp;IF((--MID(TEXT(RIGHT('[2]Pos Log Serang 260721'!XFD1,6),REPT("0",6)),2,2)+1)&lt;=20,IF(--LEFT(TEXT(RIGHT('[2]Pos Log Serang 260721'!XFD1,6),REPT("0",6)),3)=1," seribu",INDEX('199_Marugame_Smrng&amp;Cirebon'!idxSatuSampaiDuaPuluh,--LEFT(TEXT(RIGHT('[2]Pos Log Serang 260721'!XFD1,5),REPT("0",5)),2)+1)),INDEX('199_Marugame_Smrng&amp;Cirebon'!idxSatuSampaiDuaPuluh,--LEFT(RIGHT('[2]Pos Log Serang 260721'!XFD1,5),1)+1)&amp;" puluh "&amp;INDEX('199_Marugame_Smrng&amp;Cirebon'!idxSatuSampaiDuaPuluh,--LEFT(RIGHT('[2]Pos Log Serang 260721'!XFD1,4),1)+1))&amp;IF(OR(LEN('[2]Pos Log Serang 260721'!XFD1)&lt;=3,--LEFT(TEXT(RIGHT('[2]Pos Log Serang 260721'!XFD1,6),REPT("0",6)),3)={0;1}),""," ribu")</definedName>
    <definedName name="ribu3" localSheetId="65">" "&amp;INDEX('200_Marugame_solo'!idxRatusan,--LEFT(TEXT(RIGHT('[2]Pos Log Serang 260721'!XFD1,6),REPT("0",6)),1)+1)&amp;" "&amp;IF((--MID(TEXT(RIGHT('[2]Pos Log Serang 260721'!XFD1,6),REPT("0",6)),2,2)+1)&lt;=20,IF(--LEFT(TEXT(RIGHT('[2]Pos Log Serang 260721'!XFD1,6),REPT("0",6)),3)=1," seribu",INDEX('200_Marugame_solo'!idxSatuSampaiDuaPuluh,--LEFT(TEXT(RIGHT('[2]Pos Log Serang 260721'!XFD1,5),REPT("0",5)),2)+1)),INDEX('200_Marugame_solo'!idxSatuSampaiDuaPuluh,--LEFT(RIGHT('[2]Pos Log Serang 260721'!XFD1,5),1)+1)&amp;" puluh "&amp;INDEX('200_Marugame_solo'!idxSatuSampaiDuaPuluh,--LEFT(RIGHT('[2]Pos Log Serang 260721'!XFD1,4),1)+1))&amp;IF(OR(LEN('[2]Pos Log Serang 260721'!XFD1)&lt;=3,--LEFT(TEXT(RIGHT('[2]Pos Log Serang 260721'!XFD1,6),REPT("0",6)),3)={0;1}),""," ribu")</definedName>
    <definedName name="ribu3" localSheetId="66">" "&amp;INDEX('201_Marugame_Bandung'!idxRatusan,--LEFT(TEXT(RIGHT('[2]Pos Log Serang 260721'!XFD1,6),REPT("0",6)),1)+1)&amp;" "&amp;IF((--MID(TEXT(RIGHT('[2]Pos Log Serang 260721'!XFD1,6),REPT("0",6)),2,2)+1)&lt;=20,IF(--LEFT(TEXT(RIGHT('[2]Pos Log Serang 260721'!XFD1,6),REPT("0",6)),3)=1," seribu",INDEX('201_Marugame_Bandung'!idxSatuSampaiDuaPuluh,--LEFT(TEXT(RIGHT('[2]Pos Log Serang 260721'!XFD1,5),REPT("0",5)),2)+1)),INDEX('201_Marugame_Bandung'!idxSatuSampaiDuaPuluh,--LEFT(RIGHT('[2]Pos Log Serang 260721'!XFD1,5),1)+1)&amp;" puluh "&amp;INDEX('201_Marugame_Bandung'!idxSatuSampaiDuaPuluh,--LEFT(RIGHT('[2]Pos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74">" "&amp;INDEX('209_Truelogs_Jambi Pel'!idxRatusan,--LEFT(TEXT(RIGHT('[2]Pos Log Serang 260721'!XFD1,6),REPT("0",6)),1)+1)&amp;" "&amp;IF((--MID(TEXT(RIGHT('[2]Pos Log Serang 260721'!XFD1,6),REPT("0",6)),2,2)+1)&lt;=20,IF(--LEFT(TEXT(RIGHT('[2]Pos Log Serang 260721'!XFD1,6),REPT("0",6)),3)=1," seribu",INDEX('209_Truelogs_Jambi Pel'!idxSatuSampaiDuaPuluh,--LEFT(TEXT(RIGHT('[2]Pos Log Serang 260721'!XFD1,5),REPT("0",5)),2)+1)),INDEX('209_Truelogs_Jambi Pel'!idxSatuSampaiDuaPuluh,--LEFT(RIGHT('[2]Pos Log Serang 260721'!XFD1,5),1)+1)&amp;" puluh "&amp;INDEX('209_Truelogs_Jambi Pel'!idxSatuSampaiDuaPuluh,--LEFT(RIGHT('[2]Pos Log Serang 260721'!XFD1,4),1)+1))&amp;IF(OR(LEN('[2]Pos Log Serang 260721'!XFD1)&lt;=3,--LEFT(TEXT(RIGHT('[2]Pos Log Serang 260721'!XFD1,6),REPT("0",6)),3)={0;1}),""," ribu")</definedName>
    <definedName name="ribu3">" "&amp;INDEX(idxRatusan,--LEFT(TEXT(RIGHT('[2]Pos Log Serang 260721'!XFD1,6),REPT("0",6)),1)+1)&amp;" "&amp;IF((--MID(TEXT(RIGHT('[2]Pos Log Serang 260721'!XFD1,6),REPT("0",6)),2,2)+1)&lt;=20,IF(--LEFT(TEXT(RIGHT('[2]Pos Log Serang 260721'!XFD1,6),REPT("0",6)),3)=1," seribu",INDEX(idxSatuSampaiDuaPuluh,--LEFT(TEXT(RIGHT('[2]Pos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ribu")</definedName>
    <definedName name="ribu4" localSheetId="0">" "&amp;INDEX('134_Telkom Satelit_Bogor'!idxRatusan,--LEFT(TEXT(RIGHT('[2]Pos Log Serang 260721'!XFD1,6),REPT("0",6)),1)+1)&amp;" "&amp;IF((--MID(TEXT(RIGHT('[2]Pos Log Serang 260721'!XFD1,6),REPT("0",6)),2,2)+1)&lt;=20,IF(--LEFT(TEXT(RIGHT('[2]Pos Log Serang 260721'!XFD1,6),REPT("0",6)),3)=1," seribu / ",INDEX('134_Telkom Satelit_Bogor'!idxSatuSampaiDuaPuluh,--LEFT(TEXT(RIGHT('[2]Pos Log Serang 260721'!XFD1,5),REPT("0",5)),2)+1)),INDEX('134_Telkom Satelit_Bogor'!idxSatuSampaiDuaPuluh,--LEFT(RIGHT('[2]Pos Log Serang 260721'!XFD1,5),1)+1)&amp;" puluh "&amp;INDEX('134_Telkom Satelit_Bogor'!idxSatuSampaiDuaPuluh,--LEFT(RIGHT('[2]Pos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">" "&amp;INDEX('135_SITC_pabeanan_Cina'!idxRatusan,--LEFT(TEXT(RIGHT('[2]Pos Log Serang 260721'!XFD1,6),REPT("0",6)),1)+1)&amp;" "&amp;IF((--MID(TEXT(RIGHT('[2]Pos Log Serang 260721'!XFD1,6),REPT("0",6)),2,2)+1)&lt;=20,IF(--LEFT(TEXT(RIGHT('[2]Pos Log Serang 260721'!XFD1,6),REPT("0",6)),3)=1," seribu / ",INDEX('135_SITC_pabeanan_Cina'!idxSatuSampaiDuaPuluh,--LEFT(TEXT(RIGHT('[2]Pos Log Serang 260721'!XFD1,5),REPT("0",5)),2)+1)),INDEX('135_SITC_pabeanan_Cina'!idxSatuSampaiDuaPuluh,--LEFT(RIGHT('[2]Pos Log Serang 260721'!XFD1,5),1)+1)&amp;" puluh "&amp;INDEX('135_SITC_pabeanan_Cina'!idxSatuSampaiDuaPuluh,--LEFT(RIGHT('[2]Pos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">" "&amp;INDEX('137_Galaksi Mandiri_Makassar'!idxRatusan,--LEFT(TEXT(RIGHT('[2]Pos Log Serang 260721'!XFD1,6),REPT("0",6)),1)+1)&amp;" "&amp;IF((--MID(TEXT(RIGHT('[2]Pos Log Serang 260721'!XFD1,6),REPT("0",6)),2,2)+1)&lt;=20,IF(--LEFT(TEXT(RIGHT('[2]Pos Log Serang 260721'!XFD1,6),REPT("0",6)),3)=1," seribu / ",INDEX('137_Galaksi Mandiri_Makassar'!idxSatuSampaiDuaPuluh,--LEFT(TEXT(RIGHT('[2]Pos Log Serang 260721'!XFD1,5),REPT("0",5)),2)+1)),INDEX('137_Galaksi Mandiri_Makassar'!idxSatuSampaiDuaPuluh,--LEFT(RIGHT('[2]Pos Log Serang 260721'!XFD1,5),1)+1)&amp;" puluh "&amp;INDEX('137_Galaksi Mandiri_Makassar'!idxSatuSampaiDuaPuluh,--LEFT(RIGHT('[2]Pos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">" "&amp;INDEX('138_Link pasifik_USA'!idxRatusan,--LEFT(TEXT(RIGHT('[2]Pos Log Serang 260721'!XFD1,6),REPT("0",6)),1)+1)&amp;" "&amp;IF((--MID(TEXT(RIGHT('[2]Pos Log Serang 260721'!XFD1,6),REPT("0",6)),2,2)+1)&lt;=20,IF(--LEFT(TEXT(RIGHT('[2]Pos Log Serang 260721'!XFD1,6),REPT("0",6)),3)=1," seribu / ",INDEX('138_Link pasifik_USA'!idxSatuSampaiDuaPuluh,--LEFT(TEXT(RIGHT('[2]Pos Log Serang 260721'!XFD1,5),REPT("0",5)),2)+1)),INDEX('138_Link pasifik_USA'!idxSatuSampaiDuaPuluh,--LEFT(RIGHT('[2]Pos Log Serang 260721'!XFD1,5),1)+1)&amp;" puluh "&amp;INDEX('138_Link pasifik_USA'!idxSatuSampaiDuaPuluh,--LEFT(RIGHT('[2]Pos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">" "&amp;INDEX('140_Telkom Satelit_Depok'!idxRatusan,--LEFT(TEXT(RIGHT('[2]Pos Log Serang 260721'!XFD1,6),REPT("0",6)),1)+1)&amp;" "&amp;IF((--MID(TEXT(RIGHT('[2]Pos Log Serang 260721'!XFD1,6),REPT("0",6)),2,2)+1)&lt;=20,IF(--LEFT(TEXT(RIGHT('[2]Pos Log Serang 260721'!XFD1,6),REPT("0",6)),3)=1," seribu / ",INDEX('140_Telkom Satelit_Depok'!idxSatuSampaiDuaPuluh,--LEFT(TEXT(RIGHT('[2]Pos Log Serang 260721'!XFD1,5),REPT("0",5)),2)+1)),INDEX('140_Telkom Satelit_Depok'!idxSatuSampaiDuaPuluh,--LEFT(RIGHT('[2]Pos Log Serang 260721'!XFD1,5),1)+1)&amp;" puluh "&amp;INDEX('140_Telkom Satelit_Depok'!idxSatuSampaiDuaPuluh,--LEFT(RIGHT('[2]Pos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">" "&amp;INDEX('141_Marugame_solo'!idxRatusan,--LEFT(TEXT(RIGHT('[2]Pos Log Serang 260721'!XFD1,6),REPT("0",6)),1)+1)&amp;" "&amp;IF((--MID(TEXT(RIGHT('[2]Pos Log Serang 260721'!XFD1,6),REPT("0",6)),2,2)+1)&lt;=20,IF(--LEFT(TEXT(RIGHT('[2]Pos Log Serang 260721'!XFD1,6),REPT("0",6)),3)=1," seribu / ",INDEX('141_Marugame_solo'!idxSatuSampaiDuaPuluh,--LEFT(TEXT(RIGHT('[2]Pos Log Serang 260721'!XFD1,5),REPT("0",5)),2)+1)),INDEX('141_Marugame_solo'!idxSatuSampaiDuaPuluh,--LEFT(RIGHT('[2]Pos Log Serang 260721'!XFD1,5),1)+1)&amp;" puluh "&amp;INDEX('141_Marugame_solo'!idxSatuSampaiDuaPuluh,--LEFT(RIGHT('[2]Pos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">" "&amp;INDEX('142_Marugame_Bandung'!idxRatusan,--LEFT(TEXT(RIGHT('[2]Pos Log Serang 260721'!XFD1,6),REPT("0",6)),1)+1)&amp;" "&amp;IF((--MID(TEXT(RIGHT('[2]Pos Log Serang 260721'!XFD1,6),REPT("0",6)),2,2)+1)&lt;=20,IF(--LEFT(TEXT(RIGHT('[2]Pos Log Serang 260721'!XFD1,6),REPT("0",6)),3)=1," seribu / ",INDEX('142_Marugame_Bandung'!idxSatuSampaiDuaPuluh,--LEFT(TEXT(RIGHT('[2]Pos Log Serang 260721'!XFD1,5),REPT("0",5)),2)+1)),INDEX('142_Marugame_Bandung'!idxSatuSampaiDuaPuluh,--LEFT(RIGHT('[2]Pos Log Serang 260721'!XFD1,5),1)+1)&amp;" puluh "&amp;INDEX('142_Marugame_Bandung'!idxSatuSampaiDuaPuluh,--LEFT(RIGHT('[2]Pos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">" "&amp;INDEX('143_Marugame_Jakarta'!idxRatusan,--LEFT(TEXT(RIGHT('[2]Pos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",INDEX('143_Marugame_Jakarta'!idxSatuSampaiDuaPuluh,--LEFT(TEXT(RIGHT('[2]Pos Log Serang 260721'!XFD1,5),REPT("0",5)),2)+1)),INDEX('143_Marugame_Jakarta'!idxSatuSampaiDuaPuluh,--LEFT(RIGHT('[2]Pos Log Serang 260721'!XFD1,5),1)+1)&amp;" puluh "&amp;INDEX('143_Marugame_Jakarta'!idxSatuSampaiDuaPuluh,--LEFT(RIGHT('[2]Pos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">" "&amp;INDEX('144_Marugame_Jakarta '!idxRatusan,--LEFT(TEXT(RIGHT('[2]Pos Log Serang 260721'!XFD1,6),REPT("0",6)),1)+1)&amp;" "&amp;IF((--MID(TEXT(RIGHT('[2]Pos Log Serang 260721'!XFD1,6),REPT("0",6)),2,2)+1)&lt;=20,IF(--LEFT(TEXT(RIGHT('[2]Pos Log Serang 260721'!XFD1,6),REPT("0",6)),3)=1," seribu / ",INDEX('144_Marugame_Jakarta '!idxSatuSampaiDuaPuluh,--LEFT(TEXT(RIGHT('[2]Pos Log Serang 260721'!XFD1,5),REPT("0",5)),2)+1)),INDEX('144_Marugame_Jakarta '!idxSatuSampaiDuaPuluh,--LEFT(RIGHT('[2]Pos Log Serang 260721'!XFD1,5),1)+1)&amp;" puluh "&amp;INDEX('144_Marugame_Jakarta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">" "&amp;INDEX('145_Marugame_Semarang'!idxRatusan,--LEFT(TEXT(RIGHT('[2]Pos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",INDEX('145_Marugame_Semarang'!idxSatuSampaiDuaPuluh,--LEFT(TEXT(RIGHT('[2]Pos Log Serang 260721'!XFD1,5),REPT("0",5)),2)+1)),INDEX('145_Marugame_Semarang'!idxSatuSampaiDuaPuluh,--LEFT(RIGHT('[2]Pos Log Serang 260721'!XFD1,5),1)+1)&amp;" puluh "&amp;INDEX('145_Marugame_Semarang'!idxSatuSampaiDuaPuluh,--LEFT(RIGHT('[2]Pos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2">" "&amp;INDEX('147_Marugame Jogja'!idxRatusan,--LEFT(TEXT(RIGHT('[2]Pos Log Serang 260721'!XFD1,6),REPT("0",6)),1)+1)&amp;" "&amp;IF((--MID(TEXT(RIGHT('[2]Pos Log Serang 260721'!XFD1,6),REPT("0",6)),2,2)+1)&lt;=20,IF(--LEFT(TEXT(RIGHT('[2]Pos Log Serang 260721'!XFD1,6),REPT("0",6)),3)=1," seribu / ",INDEX('147_Marugame Jogja'!idxSatuSampaiDuaPuluh,--LEFT(TEXT(RIGHT('[2]Pos Log Serang 260721'!XFD1,5),REPT("0",5)),2)+1)),INDEX('147_Marugame Jogja'!idxSatuSampaiDuaPuluh,--LEFT(RIGHT('[2]Pos Log Serang 260721'!XFD1,5),1)+1)&amp;" puluh "&amp;INDEX('147_Marugame Jogja'!idxSatuSampaiDuaPuluh,--LEFT(RIGHT('[2]Pos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3">" "&amp;INDEX('148_Marugame Bandung'!idxRatusan,--LEFT(TEXT(RIGHT('[2]Pos Log Serang 260721'!XFD1,6),REPT("0",6)),1)+1)&amp;" "&amp;IF((--MID(TEXT(RIGHT('[2]Pos Log Serang 260721'!XFD1,6),REPT("0",6)),2,2)+1)&lt;=20,IF(--LEFT(TEXT(RIGHT('[2]Pos Log Serang 260721'!XFD1,6),REPT("0",6)),3)=1," seribu / ",INDEX('148_Marugame Bandung'!idxSatuSampaiDuaPuluh,--LEFT(TEXT(RIGHT('[2]Pos Log Serang 260721'!XFD1,5),REPT("0",5)),2)+1)),INDEX('148_Marugame Bandung'!idxSatuSampaiDuaPuluh,--LEFT(RIGHT('[2]Pos Log Serang 260721'!XFD1,5),1)+1)&amp;" puluh "&amp;INDEX('148_Marugame Bandung'!idxSatuSampaiDuaPuluh,--LEFT(RIGHT('[2]Pos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4">" "&amp;INDEX('149_Marugame_Bogor'!idxRatusan,--LEFT(TEXT(RIGHT('[2]Pos Log Serang 260721'!XFD1,6),REPT("0",6)),1)+1)&amp;" "&amp;IF((--MID(TEXT(RIGHT('[2]Pos Log Serang 260721'!XFD1,6),REPT("0",6)),2,2)+1)&lt;=20,IF(--LEFT(TEXT(RIGHT('[2]Pos Log Serang 260721'!XFD1,6),REPT("0",6)),3)=1," seribu / ",INDEX('149_Marugame_Bogor'!idxSatuSampaiDuaPuluh,--LEFT(TEXT(RIGHT('[2]Pos Log Serang 260721'!XFD1,5),REPT("0",5)),2)+1)),INDEX('149_Marugame_Bogor'!idxSatuSampaiDuaPuluh,--LEFT(RIGHT('[2]Pos Log Serang 260721'!XFD1,5),1)+1)&amp;" puluh "&amp;INDEX('149_Marugame_Bogor'!idxSatuSampaiDuaPuluh,--LEFT(RIGHT('[2]Pos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2">" "&amp;INDEX('158_W6_DEPOK'!idxRatusan,--LEFT(TEXT(RIGHT('[2]Pos Log Serang 260721'!XFD1,6),REPT("0",6)),1)+1)&amp;" "&amp;IF((--MID(TEXT(RIGHT('[2]Pos Log Serang 260721'!XFD1,6),REPT("0",6)),2,2)+1)&lt;=20,IF(--LEFT(TEXT(RIGHT('[2]Pos Log Serang 260721'!XFD1,6),REPT("0",6)),3)=1," seribu / ",INDEX('158_W6_DEPOK'!idxSatuSampaiDuaPuluh,--LEFT(TEXT(RIGHT('[2]Pos Log Serang 260721'!XFD1,5),REPT("0",5)),2)+1)),INDEX('158_W6_DEPOK'!idxSatuSampaiDuaPuluh,--LEFT(RIGHT('[2]Pos Log Serang 260721'!XFD1,5),1)+1)&amp;" puluh "&amp;INDEX('158_W6_DEPOK'!idxSatuSampaiDuaPuluh,--LEFT(RIGHT('[2]Pos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4">" "&amp;INDEX('159_W6_TANGERANG'!idxRatusan,--LEFT(TEXT(RIGHT('[2]Pos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",INDEX('159_W6_TANGERANG'!idxSatuSampaiDuaPuluh,--LEFT(TEXT(RIGHT('[2]Pos Log Serang 260721'!XFD1,5),REPT("0",5)),2)+1)),INDEX('159_W6_TANGERANG'!idxSatuSampaiDuaPuluh,--LEFT(RIGHT('[2]Pos Log Serang 260721'!XFD1,5),1)+1)&amp;" puluh "&amp;INDEX('159_W6_TANGERANG'!idxSatuSampaiDuaPuluh,--LEFT(RIGHT('[2]Pos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5">" "&amp;INDEX('160_W6_TANGERANG'!idxRatusan,--LEFT(TEXT(RIGHT('[2]Pos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",INDEX('160_W6_TANGERANG'!idxSatuSampaiDuaPuluh,--LEFT(TEXT(RIGHT('[2]Pos Log Serang 260721'!XFD1,5),REPT("0",5)),2)+1)),INDEX('160_W6_TANGERANG'!idxSatuSampaiDuaPuluh,--LEFT(RIGHT('[2]Pos Log Serang 260721'!XFD1,5),1)+1)&amp;" puluh "&amp;INDEX('160_W6_TANGERANG'!idxSatuSampaiDuaPuluh,--LEFT(RIGHT('[2]Pos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6">" "&amp;INDEX('161_W6_TANGERANG'!idxRatusan,--LEFT(TEXT(RIGHT('[2]Pos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",INDEX('161_W6_TANGERANG'!idxSatuSampaiDuaPuluh,--LEFT(TEXT(RIGHT('[2]Pos Log Serang 260721'!XFD1,5),REPT("0",5)),2)+1)),INDEX('161_W6_TANGERANG'!idxSatuSampaiDuaPuluh,--LEFT(RIGHT('[2]Pos Log Serang 260721'!XFD1,5),1)+1)&amp;" puluh "&amp;INDEX('161_W6_TANGERANG'!idxSatuSampaiDuaPuluh,--LEFT(RIGHT('[2]Pos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7">" "&amp;INDEX('162_W6_TANGERANG'!idxRatusan,--LEFT(TEXT(RIGHT('[2]Pos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",INDEX('162_W6_TANGERANG'!idxSatuSampaiDuaPuluh,--LEFT(TEXT(RIGHT('[2]Pos Log Serang 260721'!XFD1,5),REPT("0",5)),2)+1)),INDEX('162_W6_TANGERANG'!idxSatuSampaiDuaPuluh,--LEFT(RIGHT('[2]Pos Log Serang 260721'!XFD1,5),1)+1)&amp;" puluh "&amp;INDEX('162_W6_TANGERANG'!idxSatuSampaiDuaPuluh,--LEFT(RIGHT('[2]Pos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8">" "&amp;INDEX('163_W6_TANGERANG'!idxRatusan,--LEFT(TEXT(RIGHT('[2]Pos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",INDEX('163_W6_TANGERANG'!idxSatuSampaiDuaPuluh,--LEFT(TEXT(RIGHT('[2]Pos Log Serang 260721'!XFD1,5),REPT("0",5)),2)+1)),INDEX('163_W6_TANGERANG'!idxSatuSampaiDuaPuluh,--LEFT(RIGHT('[2]Pos Log Serang 260721'!XFD1,5),1)+1)&amp;" puluh "&amp;INDEX('163_W6_TANGERANG'!idxSatuSampaiDuaPuluh,--LEFT(RIGHT('[2]Pos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9">" "&amp;INDEX('164_W6_PULOGADUNG'!idxRatusan,--LEFT(TEXT(RIGHT('[2]Pos Log Serang 260721'!XFD1,6),REPT("0",6)),1)+1)&amp;" "&amp;IF((--MID(TEXT(RIGHT('[2]Pos Log Serang 260721'!XFD1,6),REPT("0",6)),2,2)+1)&lt;=20,IF(--LEFT(TEXT(RIGHT('[2]Pos Log Serang 260721'!XFD1,6),REPT("0",6)),3)=1," seribu / ",INDEX('164_W6_PULOGADUNG'!idxSatuSampaiDuaPuluh,--LEFT(TEXT(RIGHT('[2]Pos Log Serang 260721'!XFD1,5),REPT("0",5)),2)+1)),INDEX('164_W6_PULOGADUNG'!idxSatuSampaiDuaPuluh,--LEFT(RIGHT('[2]Pos Log Serang 260721'!XFD1,5),1)+1)&amp;" puluh "&amp;INDEX('164_W6_PULOGADUNG'!idxSatuSampaiDuaPuluh,--LEFT(RIGHT('[2]Pos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0">" "&amp;INDEX('165_W6_PENJARINGAN'!idxRatusan,--LEFT(TEXT(RIGHT('[2]Pos Log Serang 260721'!XFD1,6),REPT("0",6)),1)+1)&amp;" "&amp;IF((--MID(TEXT(RIGHT('[2]Pos Log Serang 260721'!XFD1,6),REPT("0",6)),2,2)+1)&lt;=20,IF(--LEFT(TEXT(RIGHT('[2]Pos Log Serang 260721'!XFD1,6),REPT("0",6)),3)=1," seribu / ",INDEX('165_W6_PENJARINGAN'!idxSatuSampaiDuaPuluh,--LEFT(TEXT(RIGHT('[2]Pos Log Serang 260721'!XFD1,5),REPT("0",5)),2)+1)),INDEX('165_W6_PENJARINGAN'!idxSatuSampaiDuaPuluh,--LEFT(RIGHT('[2]Pos Log Serang 260721'!XFD1,5),1)+1)&amp;" puluh "&amp;INDEX('165_W6_PENJARINGAN'!idxSatuSampaiDuaPuluh,--LEFT(RIGHT('[2]Pos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1">" "&amp;INDEX('166_W6_Pakuwon Surabaya'!idxRatusan,--LEFT(TEXT(RIGHT('[2]Pos Log Serang 260721'!XFD1,6),REPT("0",6)),1)+1)&amp;" "&amp;IF((--MID(TEXT(RIGHT('[2]Pos Log Serang 260721'!XFD1,6),REPT("0",6)),2,2)+1)&lt;=20,IF(--LEFT(TEXT(RIGHT('[2]Pos Log Serang 260721'!XFD1,6),REPT("0",6)),3)=1," seribu / ",INDEX('166_W6_Pakuwon Surabaya'!idxSatuSampaiDuaPuluh,--LEFT(TEXT(RIGHT('[2]Pos Log Serang 260721'!XFD1,5),REPT("0",5)),2)+1)),INDEX('166_W6_Pakuwon Surabaya'!idxSatuSampaiDuaPuluh,--LEFT(RIGHT('[2]Pos Log Serang 260721'!XFD1,5),1)+1)&amp;" puluh "&amp;INDEX('166_W6_Pakuwon Surabaya'!idxSatuSampaiDuaPuluh,--LEFT(RIGHT('[2]Pos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2">" "&amp;INDEX('167_W6_Tangerang'!idxRatusan,--LEFT(TEXT(RIGHT('[2]Pos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",INDEX('167_W6_Tangerang'!idxSatuSampaiDuaPuluh,--LEFT(TEXT(RIGHT('[2]Pos Log Serang 260721'!XFD1,5),REPT("0",5)),2)+1)),INDEX('167_W6_Tangerang'!idxSatuSampaiDuaPuluh,--LEFT(RIGHT('[2]Pos Log Serang 260721'!XFD1,5),1)+1)&amp;" puluh "&amp;INDEX('167_W6_Tangerang'!idxSatuSampaiDuaPuluh,--LEFT(RIGHT('[2]Pos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3">" "&amp;INDEX('168_W6_Tangerang'!idxRatusan,--LEFT(TEXT(RIGHT('[2]Pos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",INDEX('168_W6_Tangerang'!idxSatuSampaiDuaPuluh,--LEFT(TEXT(RIGHT('[2]Pos Log Serang 260721'!XFD1,5),REPT("0",5)),2)+1)),INDEX('168_W6_Tangerang'!idxSatuSampaiDuaPuluh,--LEFT(RIGHT('[2]Pos Log Serang 260721'!XFD1,5),1)+1)&amp;" puluh "&amp;INDEX('168_W6_Tangerang'!idxSatuSampaiDuaPuluh,--LEFT(RIGHT('[2]Pos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4">" "&amp;INDEX('169_W6_ Cakung'!idxRatusan,--LEFT(TEXT(RIGHT('[2]Pos Log Serang 260721'!XFD1,6),REPT("0",6)),1)+1)&amp;" "&amp;IF((--MID(TEXT(RIGHT('[2]Pos Log Serang 260721'!XFD1,6),REPT("0",6)),2,2)+1)&lt;=20,IF(--LEFT(TEXT(RIGHT('[2]Pos Log Serang 260721'!XFD1,6),REPT("0",6)),3)=1," seribu / ",INDEX('169_W6_ Cakung'!idxSatuSampaiDuaPuluh,--LEFT(TEXT(RIGHT('[2]Pos Log Serang 260721'!XFD1,5),REPT("0",5)),2)+1)),INDEX('169_W6_ Cakung'!idxSatuSampaiDuaPuluh,--LEFT(RIGHT('[2]Pos Log Serang 260721'!XFD1,5),1)+1)&amp;" puluh "&amp;INDEX('169_W6_ Cakung'!idxSatuSampaiDuaPuluh,--LEFT(RIGHT('[2]Pos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5">" "&amp;INDEX('170_W6_Citeureup'!idxRatusan,--LEFT(TEXT(RIGHT('[2]Pos Log Serang 260721'!XFD1,6),REPT("0",6)),1)+1)&amp;" "&amp;IF((--MID(TEXT(RIGHT('[2]Pos Log Serang 260721'!XFD1,6),REPT("0",6)),2,2)+1)&lt;=20,IF(--LEFT(TEXT(RIGHT('[2]Pos Log Serang 260721'!XFD1,6),REPT("0",6)),3)=1," seribu / ",INDEX('170_W6_Citeureup'!idxSatuSampaiDuaPuluh,--LEFT(TEXT(RIGHT('[2]Pos Log Serang 260721'!XFD1,5),REPT("0",5)),2)+1)),INDEX('170_W6_Citeureup'!idxSatuSampaiDuaPuluh,--LEFT(RIGHT('[2]Pos Log Serang 260721'!XFD1,5),1)+1)&amp;" puluh "&amp;INDEX('170_W6_Citeureup'!idxSatuSampaiDuaPuluh,--LEFT(RIGHT('[2]Pos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6">" "&amp;INDEX('171_W6_Tangerang'!idxRatusan,--LEFT(TEXT(RIGHT('[2]Pos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",INDEX('171_W6_Tangerang'!idxSatuSampaiDuaPuluh,--LEFT(TEXT(RIGHT('[2]Pos Log Serang 260721'!XFD1,5),REPT("0",5)),2)+1)),INDEX('171_W6_Tangerang'!idxSatuSampaiDuaPuluh,--LEFT(RIGHT('[2]Pos Log Serang 260721'!XFD1,5),1)+1)&amp;" puluh "&amp;INDEX('171_W6_Tangerang'!idxSatuSampaiDuaPuluh,--LEFT(RIGHT('[2]Pos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8">" "&amp;INDEX('172_W6_Ancol,Marunda, Koja'!idxRatusan,--LEFT(TEXT(RIGHT('[2]Pos Log Serang 260721'!XFD1,6),REPT("0",6)),1)+1)&amp;" "&amp;IF((--MID(TEXT(RIGHT('[2]Pos Log Serang 260721'!XFD1,6),REPT("0",6)),2,2)+1)&lt;=20,IF(--LEFT(TEXT(RIGHT('[2]Pos Log Serang 260721'!XFD1,6),REPT("0",6)),3)=1," seribu / ",INDEX('172_W6_Ancol,Marunda, Koja'!idxSatuSampaiDuaPuluh,--LEFT(TEXT(RIGHT('[2]Pos Log Serang 260721'!XFD1,5),REPT("0",5)),2)+1)),INDEX('172_W6_Ancol,Marunda, Koja'!idxSatuSampaiDuaPuluh,--LEFT(RIGHT('[2]Pos Log Serang 260721'!XFD1,5),1)+1)&amp;" puluh "&amp;INDEX('172_W6_Ancol,Marunda, Koja'!idxSatuSampaiDuaPuluh,--LEFT(RIGHT('[2]Pos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7">" "&amp;INDEX('173_W6_Tangerang'!idxRatusan,--LEFT(TEXT(RIGHT('[2]Pos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",INDEX('173_W6_Tangerang'!idxSatuSampaiDuaPuluh,--LEFT(TEXT(RIGHT('[2]Pos Log Serang 260721'!XFD1,5),REPT("0",5)),2)+1)),INDEX('173_W6_Tangerang'!idxSatuSampaiDuaPuluh,--LEFT(RIGHT('[2]Pos Log Serang 260721'!XFD1,5),1)+1)&amp;" puluh "&amp;INDEX('173_W6_Tangerang'!idxSatuSampaiDuaPuluh,--LEFT(RIGHT('[2]Pos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9">" "&amp;INDEX('174_W6_Tangerang '!idxRatusan,--LEFT(TEXT(RIGHT('[2]Pos Log Serang 260721'!XFD1,6),REPT("0",6)),1)+1)&amp;" "&amp;IF((--MID(TEXT(RIGHT('[2]Pos Log Serang 260721'!XFD1,6),REPT("0",6)),2,2)+1)&lt;=20,IF(--LEFT(TEXT(RIGHT('[2]Pos Log Serang 260721'!XFD1,6),REPT("0",6)),3)=1," seribu / ",INDEX('174_W6_Tangerang '!idxSatuSampaiDuaPuluh,--LEFT(TEXT(RIGHT('[2]Pos Log Serang 260721'!XFD1,5),REPT("0",5)),2)+1)),INDEX('174_W6_Tangerang '!idxSatuSampaiDuaPuluh,--LEFT(RIGHT('[2]Pos Log Serang 260721'!XFD1,5),1)+1)&amp;" puluh "&amp;INDEX('174_W6_Tangerang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0">" "&amp;INDEX('175_W6_Tangerang '!idxRatusan,--LEFT(TEXT(RIGHT('[2]Pos Log Serang 260721'!XFD1,6),REPT("0",6)),1)+1)&amp;" "&amp;IF((--MID(TEXT(RIGHT('[2]Pos Log Serang 260721'!XFD1,6),REPT("0",6)),2,2)+1)&lt;=20,IF(--LEFT(TEXT(RIGHT('[2]Pos Log Serang 260721'!XFD1,6),REPT("0",6)),3)=1," seribu / ",INDEX('175_W6_Tangerang '!idxSatuSampaiDuaPuluh,--LEFT(TEXT(RIGHT('[2]Pos Log Serang 260721'!XFD1,5),REPT("0",5)),2)+1)),INDEX('175_W6_Tangerang '!idxSatuSampaiDuaPuluh,--LEFT(RIGHT('[2]Pos Log Serang 260721'!XFD1,5),1)+1)&amp;" puluh "&amp;INDEX('175_W6_Tangerang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1">" "&amp;INDEX('176_W6_Sukabumi'!idxRatusan,--LEFT(TEXT(RIGHT('[2]Pos Log Serang 260721'!XFD1,6),REPT("0",6)),1)+1)&amp;" "&amp;IF((--MID(TEXT(RIGHT('[2]Pos Log Serang 260721'!XFD1,6),REPT("0",6)),2,2)+1)&lt;=20,IF(--LEFT(TEXT(RIGHT('[2]Pos Log Serang 260721'!XFD1,6),REPT("0",6)),3)=1," seribu / ",INDEX('176_W6_Sukabumi'!idxSatuSampaiDuaPuluh,--LEFT(TEXT(RIGHT('[2]Pos Log Serang 260721'!XFD1,5),REPT("0",5)),2)+1)),INDEX('176_W6_Sukabumi'!idxSatuSampaiDuaPuluh,--LEFT(RIGHT('[2]Pos Log Serang 260721'!XFD1,5),1)+1)&amp;" puluh "&amp;INDEX('176_W6_Sukabumi'!idxSatuSampaiDuaPuluh,--LEFT(RIGHT('[2]Pos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2">" "&amp;INDEX('177_W6_Tangerang'!idxRatusan,--LEFT(TEXT(RIGHT('[2]Pos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",INDEX('177_W6_Tangerang'!idxSatuSampaiDuaPuluh,--LEFT(TEXT(RIGHT('[2]Pos Log Serang 260721'!XFD1,5),REPT("0",5)),2)+1)),INDEX('177_W6_Tangerang'!idxSatuSampaiDuaPuluh,--LEFT(RIGHT('[2]Pos Log Serang 260721'!XFD1,5),1)+1)&amp;" puluh "&amp;INDEX('177_W6_Tangerang'!idxSatuSampaiDuaPuluh,--LEFT(RIGHT('[2]Pos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3">" "&amp;INDEX('178_W6_Meruya'!idxRatusan,--LEFT(TEXT(RIGHT('[2]Pos Log Serang 260721'!XFD1,6),REPT("0",6)),1)+1)&amp;" "&amp;IF((--MID(TEXT(RIGHT('[2]Pos Log Serang 260721'!XFD1,6),REPT("0",6)),2,2)+1)&lt;=20,IF(--LEFT(TEXT(RIGHT('[2]Pos Log Serang 260721'!XFD1,6),REPT("0",6)),3)=1," seribu / ",INDEX('178_W6_Meruya'!idxSatuSampaiDuaPuluh,--LEFT(TEXT(RIGHT('[2]Pos Log Serang 260721'!XFD1,5),REPT("0",5)),2)+1)),INDEX('178_W6_Meruya'!idxSatuSampaiDuaPuluh,--LEFT(RIGHT('[2]Pos Log Serang 260721'!XFD1,5),1)+1)&amp;" puluh "&amp;INDEX('178_W6_Meruya'!idxSatuSampaiDuaPuluh,--LEFT(RIGHT('[2]Pos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4">" "&amp;INDEX('179_W6_Kosambi'!idxRatusan,--LEFT(TEXT(RIGHT('[2]Pos Log Serang 260721'!XFD1,6),REPT("0",6)),1)+1)&amp;" "&amp;IF((--MID(TEXT(RIGHT('[2]Pos Log Serang 260721'!XFD1,6),REPT("0",6)),2,2)+1)&lt;=20,IF(--LEFT(TEXT(RIGHT('[2]Pos Log Serang 260721'!XFD1,6),REPT("0",6)),3)=1," seribu / ",INDEX('179_W6_Kosambi'!idxSatuSampaiDuaPuluh,--LEFT(TEXT(RIGHT('[2]Pos Log Serang 260721'!XFD1,5),REPT("0",5)),2)+1)),INDEX('179_W6_Kosambi'!idxSatuSampaiDuaPuluh,--LEFT(RIGHT('[2]Pos Log Serang 260721'!XFD1,5),1)+1)&amp;" puluh "&amp;INDEX('179_W6_Kosambi'!idxSatuSampaiDuaPuluh,--LEFT(RIGHT('[2]Pos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5">" "&amp;INDEX('180_W6_Tangerang'!idxRatusan,--LEFT(TEXT(RIGHT('[2]Pos Log Serang 260721'!XFD1,6),REPT("0",6)),1)+1)&amp;" "&amp;IF((--MID(TEXT(RIGHT('[2]Pos Log Serang 260721'!XFD1,6),REPT("0",6)),2,2)+1)&lt;=20,IF(--LEFT(TEXT(RIGHT('[2]Pos Log Serang 260721'!XFD1,6),REPT("0",6)),3)=1," seribu / ",INDEX('180_W6_Tangerang'!idxSatuSampaiDuaPuluh,--LEFT(TEXT(RIGHT('[2]Pos Log Serang 260721'!XFD1,5),REPT("0",5)),2)+1)),INDEX('180_W6_Tangerang'!idxSatuSampaiDuaPuluh,--LEFT(RIGHT('[2]Pos Log Serang 260721'!XFD1,5),1)+1)&amp;" puluh "&amp;INDEX('180_W6_Tangerang'!idxSatuSampaiDuaPuluh,--LEFT(RIGHT('[2]Pos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9">" "&amp;INDEX('184_Winson_Probolinggo'!idxRatusan,--LEFT(TEXT(RIGHT('[2]Pos Log Serang 260721'!XFD1,6),REPT("0",6)),1)+1)&amp;" "&amp;IF((--MID(TEXT(RIGHT('[2]Pos Log Serang 260721'!XFD1,6),REPT("0",6)),2,2)+1)&lt;=20,IF(--LEFT(TEXT(RIGHT('[2]Pos Log Serang 260721'!XFD1,6),REPT("0",6)),3)=1," seribu / ",INDEX('184_Winson_Probolinggo'!idxSatuSampaiDuaPuluh,--LEFT(TEXT(RIGHT('[2]Pos Log Serang 260721'!XFD1,5),REPT("0",5)),2)+1)),INDEX('184_Winson_Probolinggo'!idxSatuSampaiDuaPuluh,--LEFT(RIGHT('[2]Pos Log Serang 260721'!XFD1,5),1)+1)&amp;" puluh "&amp;INDEX('184_Winson_Probolinggo'!idxSatuSampaiDuaPuluh,--LEFT(RIGHT('[2]Pos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0">" "&amp;INDEX('185_Delta_Jawa tengah'!idxRatusan,--LEFT(TEXT(RIGHT('[2]Pos Log Serang 260721'!XFD1,6),REPT("0",6)),1)+1)&amp;" "&amp;IF((--MID(TEXT(RIGHT('[2]Pos Log Serang 260721'!XFD1,6),REPT("0",6)),2,2)+1)&lt;=20,IF(--LEFT(TEXT(RIGHT('[2]Pos Log Serang 260721'!XFD1,6),REPT("0",6)),3)=1," seribu / ",INDEX('185_Delta_Jawa tengah'!idxSatuSampaiDuaPuluh,--LEFT(TEXT(RIGHT('[2]Pos Log Serang 260721'!XFD1,5),REPT("0",5)),2)+1)),INDEX('185_Delta_Jawa tengah'!idxSatuSampaiDuaPuluh,--LEFT(RIGHT('[2]Pos Log Serang 260721'!XFD1,5),1)+1)&amp;" puluh "&amp;INDEX('185_Delta_Jawa tengah'!idxSatuSampaiDuaPuluh,--LEFT(RIGHT('[2]Pos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3">" "&amp;INDEX('188_Truelogs_Jambi'!idxRatusan,--LEFT(TEXT(RIGHT('[2]Pos Log Serang 260721'!XFD1,6),REPT("0",6)),1)+1)&amp;" "&amp;IF((--MID(TEXT(RIGHT('[2]Pos Log Serang 260721'!XFD1,6),REPT("0",6)),2,2)+1)&lt;=20,IF(--LEFT(TEXT(RIGHT('[2]Pos Log Serang 260721'!XFD1,6),REPT("0",6)),3)=1," seribu / ",INDEX('188_Truelogs_Jambi'!idxSatuSampaiDuaPuluh,--LEFT(TEXT(RIGHT('[2]Pos Log Serang 260721'!XFD1,5),REPT("0",5)),2)+1)),INDEX('188_Truelogs_Jambi'!idxSatuSampaiDuaPuluh,--LEFT(RIGHT('[2]Pos Log Serang 260721'!XFD1,5),1)+1)&amp;" puluh "&amp;INDEX('188_Truelogs_Jambi'!idxSatuSampaiDuaPuluh,--LEFT(RIGHT('[2]Pos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7">" "&amp;INDEX('192_Putra Log_Lombok'!idxRatusan,--LEFT(TEXT(RIGHT('[2]Pos Log Serang 260721'!XFD1,6),REPT("0",6)),1)+1)&amp;" "&amp;IF((--MID(TEXT(RIGHT('[2]Pos Log Serang 260721'!XFD1,6),REPT("0",6)),2,2)+1)&lt;=20,IF(--LEFT(TEXT(RIGHT('[2]Pos Log Serang 260721'!XFD1,6),REPT("0",6)),3)=1," seribu / ",INDEX('192_Putra Log_Lombok'!idxSatuSampaiDuaPuluh,--LEFT(TEXT(RIGHT('[2]Pos Log Serang 260721'!XFD1,5),REPT("0",5)),2)+1)),INDEX('192_Putra Log_Lombok'!idxSatuSampaiDuaPuluh,--LEFT(RIGHT('[2]Pos Log Serang 260721'!XFD1,5),1)+1)&amp;" puluh "&amp;INDEX('192_Putra Log_Lombok'!idxSatuSampaiDuaPuluh,--LEFT(RIGHT('[2]Pos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8">" "&amp;INDEX('193_Pratama Trans_Riau'!idxRatusan,--LEFT(TEXT(RIGHT('[2]Pos Log Serang 260721'!XFD1,6),REPT("0",6)),1)+1)&amp;" "&amp;IF((--MID(TEXT(RIGHT('[2]Pos Log Serang 260721'!XFD1,6),REPT("0",6)),2,2)+1)&lt;=20,IF(--LEFT(TEXT(RIGHT('[2]Pos Log Serang 260721'!XFD1,6),REPT("0",6)),3)=1," seribu / ",INDEX('193_Pratama Trans_Riau'!idxSatuSampaiDuaPuluh,--LEFT(TEXT(RIGHT('[2]Pos Log Serang 260721'!XFD1,5),REPT("0",5)),2)+1)),INDEX('193_Pratama Trans_Riau'!idxSatuSampaiDuaPuluh,--LEFT(RIGHT('[2]Pos Log Serang 260721'!XFD1,5),1)+1)&amp;" puluh "&amp;INDEX('193_Pratama Trans_Riau'!idxSatuSampaiDuaPuluh,--LEFT(RIGHT('[2]Pos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2">" "&amp;INDEX('197_Multitrans_Palembang'!idxRatusan,--LEFT(TEXT(RIGHT('[3]Pos Log Serang 260721'!XFD1,6),REPT("0",6)),1)+1)&amp;" "&amp;IF((--MID(TEXT(RIGHT('[3]Pos Log Serang 260721'!XFD1,6),REPT("0",6)),2,2)+1)&lt;=20,IF(--LEFT(TEXT(RIGHT('[3]Pos Log Serang 260721'!XFD1,6),REPT("0",6)),3)=1," seribu / ",INDEX('197_Multitrans_Palembang'!idxSatuSampaiDuaPuluh,--LEFT(TEXT(RIGHT('[3]Pos Log Serang 260721'!XFD1,5),REPT("0",5)),2)+1)),INDEX('197_Multitrans_Palembang'!idxSatuSampaiDuaPuluh,--LEFT(RIGHT('[3]Pos Log Serang 260721'!XFD1,5),1)+1)&amp;" puluh "&amp;INDEX('197_Multitrans_Palembang'!idxSatuSampaiDuaPuluh,--LEFT(RIGHT('[3]Pos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3">" "&amp;INDEX('198_Marugame Jogja'!idxRatusan,--LEFT(TEXT(RIGHT('[2]Pos Log Serang 260721'!XFD1,6),REPT("0",6)),1)+1)&amp;" "&amp;IF((--MID(TEXT(RIGHT('[2]Pos Log Serang 260721'!XFD1,6),REPT("0",6)),2,2)+1)&lt;=20,IF(--LEFT(TEXT(RIGHT('[2]Pos Log Serang 260721'!XFD1,6),REPT("0",6)),3)=1," seribu / ",INDEX('198_Marugame Jogja'!idxSatuSampaiDuaPuluh,--LEFT(TEXT(RIGHT('[2]Pos Log Serang 260721'!XFD1,5),REPT("0",5)),2)+1)),INDEX('198_Marugame Jogja'!idxSatuSampaiDuaPuluh,--LEFT(RIGHT('[2]Pos Log Serang 260721'!XFD1,5),1)+1)&amp;" puluh "&amp;INDEX('198_Marugame Jogja'!idxSatuSampaiDuaPuluh,--LEFT(RIGHT('[2]Pos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4">" "&amp;INDEX('199_Marugame_Smrng&amp;Cirebon'!idxRatusan,--LEFT(TEXT(RIGHT('[2]Pos Log Serang 260721'!XFD1,6),REPT("0",6)),1)+1)&amp;" "&amp;IF((--MID(TEXT(RIGHT('[2]Pos Log Serang 260721'!XFD1,6),REPT("0",6)),2,2)+1)&lt;=20,IF(--LEFT(TEXT(RIGHT('[2]Pos Log Serang 260721'!XFD1,6),REPT("0",6)),3)=1," seribu / ",INDEX('199_Marugame_Smrng&amp;Cirebon'!idxSatuSampaiDuaPuluh,--LEFT(TEXT(RIGHT('[2]Pos Log Serang 260721'!XFD1,5),REPT("0",5)),2)+1)),INDEX('199_Marugame_Smrng&amp;Cirebon'!idxSatuSampaiDuaPuluh,--LEFT(RIGHT('[2]Pos Log Serang 260721'!XFD1,5),1)+1)&amp;" puluh "&amp;INDEX('199_Marugame_Smrng&amp;Cirebon'!idxSatuSampaiDuaPuluh,--LEFT(RIGHT('[2]Pos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5">" "&amp;INDEX('200_Marugame_solo'!idxRatusan,--LEFT(TEXT(RIGHT('[2]Pos Log Serang 260721'!XFD1,6),REPT("0",6)),1)+1)&amp;" "&amp;IF((--MID(TEXT(RIGHT('[2]Pos Log Serang 260721'!XFD1,6),REPT("0",6)),2,2)+1)&lt;=20,IF(--LEFT(TEXT(RIGHT('[2]Pos Log Serang 260721'!XFD1,6),REPT("0",6)),3)=1," seribu / ",INDEX('200_Marugame_solo'!idxSatuSampaiDuaPuluh,--LEFT(TEXT(RIGHT('[2]Pos Log Serang 260721'!XFD1,5),REPT("0",5)),2)+1)),INDEX('200_Marugame_solo'!idxSatuSampaiDuaPuluh,--LEFT(RIGHT('[2]Pos Log Serang 260721'!XFD1,5),1)+1)&amp;" puluh "&amp;INDEX('200_Marugame_solo'!idxSatuSampaiDuaPuluh,--LEFT(RIGHT('[2]Pos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6">" "&amp;INDEX('201_Marugame_Bandung'!idxRatusan,--LEFT(TEXT(RIGHT('[2]Pos Log Serang 260721'!XFD1,6),REPT("0",6)),1)+1)&amp;" "&amp;IF((--MID(TEXT(RIGHT('[2]Pos Log Serang 260721'!XFD1,6),REPT("0",6)),2,2)+1)&lt;=20,IF(--LEFT(TEXT(RIGHT('[2]Pos Log Serang 260721'!XFD1,6),REPT("0",6)),3)=1," seribu / ",INDEX('201_Marugame_Bandung'!idxSatuSampaiDuaPuluh,--LEFT(TEXT(RIGHT('[2]Pos Log Serang 260721'!XFD1,5),REPT("0",5)),2)+1)),INDEX('201_Marugame_Bandung'!idxSatuSampaiDuaPuluh,--LEFT(RIGHT('[2]Pos Log Serang 260721'!XFD1,5),1)+1)&amp;" puluh "&amp;INDEX('201_Marugame_Bandung'!idxSatuSampaiDuaPuluh,--LEFT(RIGHT('[2]Pos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4">" "&amp;INDEX('209_Truelogs_Jambi Pel'!idxRatusan,--LEFT(TEXT(RIGHT('[2]Pos Log Serang 260721'!XFD1,6),REPT("0",6)),1)+1)&amp;" "&amp;IF((--MID(TEXT(RIGHT('[2]Pos Log Serang 260721'!XFD1,6),REPT("0",6)),2,2)+1)&lt;=20,IF(--LEFT(TEXT(RIGHT('[2]Pos Log Serang 260721'!XFD1,6),REPT("0",6)),3)=1," seribu / ",INDEX('209_Truelogs_Jambi Pel'!idxSatuSampaiDuaPuluh,--LEFT(TEXT(RIGHT('[2]Pos Log Serang 260721'!XFD1,5),REPT("0",5)),2)+1)),INDEX('209_Truelogs_Jambi Pel'!idxSatuSampaiDuaPuluh,--LEFT(RIGHT('[2]Pos Log Serang 260721'!XFD1,5),1)+1)&amp;" puluh "&amp;INDEX('209_Truelogs_Jambi Pel'!idxSatuSampaiDuaPuluh,--LEFT(RIGHT('[2]Pos Log Serang 260721'!XFD1,4),1)+1))&amp;IF(OR(LEN('[2]Pos Log Serang 260721'!XFD1)&lt;=3,--LEFT(TEXT(RIGHT('[2]Pos Log Serang 260721'!XFD1,6),REPT("0",6)),3)={0;1}),""," ribu / ")</definedName>
    <definedName name="ribu4">" "&amp;INDEX(idxRatusan,--LEFT(TEXT(RIGHT('[2]Pos Log Serang 260721'!XFD1,6),REPT("0",6)),1)+1)&amp;" "&amp;IF((--MID(TEXT(RIGHT('[2]Pos Log Serang 260721'!XFD1,6),REPT("0",6)),2,2)+1)&lt;=20,IF(--LEFT(TEXT(RIGHT('[2]Pos Log Serang 260721'!XFD1,6),REPT("0",6)),3)=1," seribu / 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 / ")</definedName>
    <definedName name="terbilang" localSheetId="0">IF(nilai=0,"nol",IF(TYPE(nilai)=1,IF(MOD(nilai,INT(nilai))=0,TRIM('134_Telkom Satelit_Bogor'!milyar&amp;'134_Telkom Satelit_Bogor'!juta&amp;'134_Telkom Satelit_Bogor'!ribu&amp;'134_Telkom Satelit_Bogor'!ratus),"ANGKA HARUS BILANGAN BULAT!"),"DATA TIDAK BOLEH BERTIPE TEKS!"))</definedName>
    <definedName name="terbilang" localSheetId="1">IF(nilai=0,"nol",IF(TYPE(nilai)=1,IF(MOD(nilai,INT(nilai))=0,TRIM('135_SITC_pabeanan_Cina'!milyar&amp;'135_SITC_pabeanan_Cina'!juta&amp;'135_SITC_pabeanan_Cina'!ribu&amp;'135_SITC_pabeanan_Cina'!ratus),"ANGKA HARUS BILANGAN BULAT!"),"DATA TIDAK BOLEH BERTIPE TEKS!"))</definedName>
    <definedName name="terbilang" localSheetId="3">IF(nilai=0,"nol",IF(TYPE(nilai)=1,IF(MOD(nilai,INT(nilai))=0,TRIM('137_Galaksi Mandiri_Makassar'!milyar&amp;'137_Galaksi Mandiri_Makassar'!juta&amp;'137_Galaksi Mandiri_Makassar'!ribu&amp;'137_Galaksi Mandiri_Makassar'!ratus),"ANGKA HARUS BILANGAN BULAT!"),"DATA TIDAK BOLEH BERTIPE TEKS!"))</definedName>
    <definedName name="terbilang" localSheetId="4">IF(nilai=0,"nol",IF(TYPE(nilai)=1,IF(MOD(nilai,INT(nilai))=0,TRIM('138_Link pasifik_USA'!milyar&amp;'138_Link pasifik_USA'!juta&amp;'138_Link pasifik_USA'!ribu&amp;'138_Link pasifik_USA'!ratus),"ANGKA HARUS BILANGAN BULAT!"),"DATA TIDAK BOLEH BERTIPE TEKS!"))</definedName>
    <definedName name="terbilang" localSheetId="6">IF([0]!nilai=0,"nol",IF(TYPE([0]!nilai)=1,IF(MOD([0]!nilai,INT([0]!nilai))=0,TRIM('140_Telkom Satelit_Depok'!milyar&amp;'140_Telkom Satelit_Depok'!juta&amp;'140_Telkom Satelit_Depok'!ribu&amp;'140_Telkom Satelit_Depok'!ratus),"ANGKA HARUS BILANGAN BULAT!"),"DATA TIDAK BOLEH BERTIPE TEKS!"))</definedName>
    <definedName name="terbilang" localSheetId="7">IF(nilai=0,"nol",IF(TYPE(nilai)=1,IF(MOD(nilai,INT(nilai))=0,TRIM('141_Marugame_solo'!milyar&amp;'141_Marugame_solo'!juta&amp;'141_Marugame_solo'!ribu&amp;'141_Marugame_solo'!ratus),"ANGKA HARUS BILANGAN BULAT!"),"DATA TIDAK BOLEH BERTIPE TEKS!"))</definedName>
    <definedName name="terbilang" localSheetId="8">IF([0]!nilai=0,"nol",IF(TYPE([0]!nilai)=1,IF(MOD([0]!nilai,INT([0]!nilai))=0,TRIM('142_Marugame_Bandung'!milyar&amp;'142_Marugame_Bandung'!juta&amp;'142_Marugame_Bandung'!ribu&amp;'142_Marugame_Bandung'!ratus),"ANGKA HARUS BILANGAN BULAT!"),"DATA TIDAK BOLEH BERTIPE TEKS!"))</definedName>
    <definedName name="terbilang" localSheetId="9">IF([0]!nilai=0,"nol",IF(TYPE([0]!nilai)=1,IF(MOD([0]!nilai,INT([0]!nilai))=0,TRIM('143_Marugame_Jakarta'!milyar&amp;'143_Marugame_Jakarta'!juta&amp;'143_Marugame_Jakarta'!ribu&amp;'143_Marugame_Jakarta'!ratus),"ANGKA HARUS BILANGAN BULAT!"),"DATA TIDAK BOLEH BERTIPE TEKS!"))</definedName>
    <definedName name="terbilang" localSheetId="10">IF([0]!nilai=0,"nol",IF(TYPE([0]!nilai)=1,IF(MOD([0]!nilai,INT([0]!nilai))=0,TRIM('144_Marugame_Jakarta '!milyar&amp;'144_Marugame_Jakarta '!juta&amp;'144_Marugame_Jakarta '!ribu&amp;'144_Marugame_Jakarta '!ratus),"ANGKA HARUS BILANGAN BULAT!"),"DATA TIDAK BOLEH BERTIPE TEKS!"))</definedName>
    <definedName name="terbilang" localSheetId="11">IF([0]!nilai=0,"nol",IF(TYPE([0]!nilai)=1,IF(MOD([0]!nilai,INT([0]!nilai))=0,TRIM('145_Marugame_Semarang'!milyar&amp;'145_Marugame_Semarang'!juta&amp;'145_Marugame_Semarang'!ribu&amp;'145_Marugame_Semarang'!ratus),"ANGKA HARUS BILANGAN BULAT!"),"DATA TIDAK BOLEH BERTIPE TEKS!"))</definedName>
    <definedName name="terbilang" localSheetId="12">IF([0]!nilai=0,"nol",IF(TYPE([0]!nilai)=1,IF(MOD([0]!nilai,INT([0]!nilai))=0,TRIM('147_Marugame Jogja'!milyar&amp;'147_Marugame Jogja'!juta&amp;'147_Marugame Jogja'!ribu&amp;'147_Marugame Jogja'!ratus),"ANGKA HARUS BILANGAN BULAT!"),"DATA TIDAK BOLEH BERTIPE TEKS!"))</definedName>
    <definedName name="terbilang" localSheetId="13">IF([0]!nilai=0,"nol",IF(TYPE([0]!nilai)=1,IF(MOD([0]!nilai,INT([0]!nilai))=0,TRIM('148_Marugame Bandung'!milyar&amp;'148_Marugame Bandung'!juta&amp;'148_Marugame Bandung'!ribu&amp;'148_Marugame Bandung'!ratus),"ANGKA HARUS BILANGAN BULAT!"),"DATA TIDAK BOLEH BERTIPE TEKS!"))</definedName>
    <definedName name="terbilang" localSheetId="14">IF([0]!nilai=0,"nol",IF(TYPE([0]!nilai)=1,IF(MOD([0]!nilai,INT([0]!nilai))=0,TRIM('149_Marugame_Bogor'!milyar&amp;'149_Marugame_Bogor'!juta&amp;'149_Marugame_Bogor'!ribu&amp;'149_Marugame_Bogor'!ratus),"ANGKA HARUS BILANGAN BULAT!"),"DATA TIDAK BOLEH BERTIPE TEKS!"))</definedName>
    <definedName name="terbilang" localSheetId="22">IF([0]!nilai=0,"nol",IF(TYPE([0]!nilai)=1,IF(MOD([0]!nilai,INT([0]!nilai))=0,TRIM('158_W6_DEPOK'!milyar&amp;'158_W6_DEPOK'!juta&amp;'158_W6_DEPOK'!ribu&amp;'158_W6_DEPOK'!ratus),"ANGKA HARUS BILANGAN BULAT!"),"DATA TIDAK BOLEH BERTIPE TEKS!"))</definedName>
    <definedName name="terbilang" localSheetId="24">IF([0]!nilai=0,"nol",IF(TYPE([0]!nilai)=1,IF(MOD([0]!nilai,INT([0]!nilai))=0,TRIM('159_W6_TANGERANG'!milyar&amp;'159_W6_TANGERANG'!juta&amp;'159_W6_TANGERANG'!ribu&amp;'159_W6_TANGERANG'!ratus),"ANGKA HARUS BILANGAN BULAT!"),"DATA TIDAK BOLEH BERTIPE TEKS!"))</definedName>
    <definedName name="terbilang" localSheetId="25">IF([0]!nilai=0,"nol",IF(TYPE([0]!nilai)=1,IF(MOD([0]!nilai,INT([0]!nilai))=0,TRIM('160_W6_TANGERANG'!milyar&amp;'160_W6_TANGERANG'!juta&amp;'160_W6_TANGERANG'!ribu&amp;'160_W6_TANGERANG'!ratus),"ANGKA HARUS BILANGAN BULAT!"),"DATA TIDAK BOLEH BERTIPE TEKS!"))</definedName>
    <definedName name="terbilang" localSheetId="26">IF([0]!nilai=0,"nol",IF(TYPE([0]!nilai)=1,IF(MOD([0]!nilai,INT([0]!nilai))=0,TRIM('161_W6_TANGERANG'!milyar&amp;'161_W6_TANGERANG'!juta&amp;'161_W6_TANGERANG'!ribu&amp;'161_W6_TANGERANG'!ratus),"ANGKA HARUS BILANGAN BULAT!"),"DATA TIDAK BOLEH BERTIPE TEKS!"))</definedName>
    <definedName name="terbilang" localSheetId="27">IF([0]!nilai=0,"nol",IF(TYPE([0]!nilai)=1,IF(MOD([0]!nilai,INT([0]!nilai))=0,TRIM('162_W6_TANGERANG'!milyar&amp;'162_W6_TANGERANG'!juta&amp;'162_W6_TANGERANG'!ribu&amp;'162_W6_TANGERANG'!ratus),"ANGKA HARUS BILANGAN BULAT!"),"DATA TIDAK BOLEH BERTIPE TEKS!"))</definedName>
    <definedName name="terbilang" localSheetId="28">IF([0]!nilai=0,"nol",IF(TYPE([0]!nilai)=1,IF(MOD([0]!nilai,INT([0]!nilai))=0,TRIM('163_W6_TANGERANG'!milyar&amp;'163_W6_TANGERANG'!juta&amp;'163_W6_TANGERANG'!ribu&amp;'163_W6_TANGERANG'!ratus),"ANGKA HARUS BILANGAN BULAT!"),"DATA TIDAK BOLEH BERTIPE TEKS!"))</definedName>
    <definedName name="terbilang" localSheetId="29">IF([0]!nilai=0,"nol",IF(TYPE([0]!nilai)=1,IF(MOD([0]!nilai,INT([0]!nilai))=0,TRIM('164_W6_PULOGADUNG'!milyar&amp;'164_W6_PULOGADUNG'!juta&amp;'164_W6_PULOGADUNG'!ribu&amp;'164_W6_PULOGADUNG'!ratus),"ANGKA HARUS BILANGAN BULAT!"),"DATA TIDAK BOLEH BERTIPE TEKS!"))</definedName>
    <definedName name="terbilang" localSheetId="30">IF([0]!nilai=0,"nol",IF(TYPE([0]!nilai)=1,IF(MOD([0]!nilai,INT([0]!nilai))=0,TRIM('165_W6_PENJARINGAN'!milyar&amp;'165_W6_PENJARINGAN'!juta&amp;'165_W6_PENJARINGAN'!ribu&amp;'165_W6_PENJARINGAN'!ratus),"ANGKA HARUS BILANGAN BULAT!"),"DATA TIDAK BOLEH BERTIPE TEKS!"))</definedName>
    <definedName name="terbilang" localSheetId="31">IF([0]!nilai=0,"nol",IF(TYPE([0]!nilai)=1,IF(MOD([0]!nilai,INT([0]!nilai))=0,TRIM('166_W6_Pakuwon Surabaya'!milyar&amp;'166_W6_Pakuwon Surabaya'!juta&amp;'166_W6_Pakuwon Surabaya'!ribu&amp;'166_W6_Pakuwon Surabaya'!ratus),"ANGKA HARUS BILANGAN BULAT!"),"DATA TIDAK BOLEH BERTIPE TEKS!"))</definedName>
    <definedName name="terbilang" localSheetId="32">IF([0]!nilai=0,"nol",IF(TYPE([0]!nilai)=1,IF(MOD([0]!nilai,INT([0]!nilai))=0,TRIM('167_W6_Tangerang'!milyar&amp;'167_W6_Tangerang'!juta&amp;'167_W6_Tangerang'!ribu&amp;'167_W6_Tangerang'!ratus),"ANGKA HARUS BILANGAN BULAT!"),"DATA TIDAK BOLEH BERTIPE TEKS!"))</definedName>
    <definedName name="terbilang" localSheetId="33">IF([0]!nilai=0,"nol",IF(TYPE([0]!nilai)=1,IF(MOD([0]!nilai,INT([0]!nilai))=0,TRIM('168_W6_Tangerang'!milyar&amp;'168_W6_Tangerang'!juta&amp;'168_W6_Tangerang'!ribu&amp;'168_W6_Tangerang'!ratus),"ANGKA HARUS BILANGAN BULAT!"),"DATA TIDAK BOLEH BERTIPE TEKS!"))</definedName>
    <definedName name="terbilang" localSheetId="34">IF([0]!nilai=0,"nol",IF(TYPE([0]!nilai)=1,IF(MOD([0]!nilai,INT([0]!nilai))=0,TRIM('169_W6_ Cakung'!milyar&amp;'169_W6_ Cakung'!juta&amp;'169_W6_ Cakung'!ribu&amp;'169_W6_ Cakung'!ratus),"ANGKA HARUS BILANGAN BULAT!"),"DATA TIDAK BOLEH BERTIPE TEKS!"))</definedName>
    <definedName name="terbilang" localSheetId="35">IF([0]!nilai=0,"nol",IF(TYPE([0]!nilai)=1,IF(MOD([0]!nilai,INT([0]!nilai))=0,TRIM('170_W6_Citeureup'!milyar&amp;'170_W6_Citeureup'!juta&amp;'170_W6_Citeureup'!ribu&amp;'170_W6_Citeureup'!ratus),"ANGKA HARUS BILANGAN BULAT!"),"DATA TIDAK BOLEH BERTIPE TEKS!"))</definedName>
    <definedName name="terbilang" localSheetId="36">IF([0]!nilai=0,"nol",IF(TYPE([0]!nilai)=1,IF(MOD([0]!nilai,INT([0]!nilai))=0,TRIM('171_W6_Tangerang'!milyar&amp;'171_W6_Tangerang'!juta&amp;'171_W6_Tangerang'!ribu&amp;'171_W6_Tangerang'!ratus),"ANGKA HARUS BILANGAN BULAT!"),"DATA TIDAK BOLEH BERTIPE TEKS!"))</definedName>
    <definedName name="terbilang" localSheetId="38">IF([0]!nilai=0,"nol",IF(TYPE([0]!nilai)=1,IF(MOD([0]!nilai,INT([0]!nilai))=0,TRIM('172_W6_Ancol,Marunda, Koja'!milyar&amp;'172_W6_Ancol,Marunda, Koja'!juta&amp;'172_W6_Ancol,Marunda, Koja'!ribu&amp;'172_W6_Ancol,Marunda, Koja'!ratus),"ANGKA HARUS BILANGAN BULAT!"),"DATA TIDAK BOLEH BERTIPE TEKS!"))</definedName>
    <definedName name="terbilang" localSheetId="37">IF([0]!nilai=0,"nol",IF(TYPE([0]!nilai)=1,IF(MOD([0]!nilai,INT([0]!nilai))=0,TRIM('173_W6_Tangerang'!milyar&amp;'173_W6_Tangerang'!juta&amp;'173_W6_Tangerang'!ribu&amp;'173_W6_Tangerang'!ratus),"ANGKA HARUS BILANGAN BULAT!"),"DATA TIDAK BOLEH BERTIPE TEKS!"))</definedName>
    <definedName name="terbilang" localSheetId="39">IF([0]!nilai=0,"nol",IF(TYPE([0]!nilai)=1,IF(MOD([0]!nilai,INT([0]!nilai))=0,TRIM('174_W6_Tangerang '!milyar&amp;'174_W6_Tangerang '!juta&amp;'174_W6_Tangerang '!ribu&amp;'174_W6_Tangerang '!ratus),"ANGKA HARUS BILANGAN BULAT!"),"DATA TIDAK BOLEH BERTIPE TEKS!"))</definedName>
    <definedName name="terbilang" localSheetId="40">IF([0]!nilai=0,"nol",IF(TYPE([0]!nilai)=1,IF(MOD([0]!nilai,INT([0]!nilai))=0,TRIM('175_W6_Tangerang '!milyar&amp;'175_W6_Tangerang '!juta&amp;'175_W6_Tangerang '!ribu&amp;'175_W6_Tangerang '!ratus),"ANGKA HARUS BILANGAN BULAT!"),"DATA TIDAK BOLEH BERTIPE TEKS!"))</definedName>
    <definedName name="terbilang" localSheetId="41">IF([0]!nilai=0,"nol",IF(TYPE([0]!nilai)=1,IF(MOD([0]!nilai,INT([0]!nilai))=0,TRIM('176_W6_Sukabumi'!milyar&amp;'176_W6_Sukabumi'!juta&amp;'176_W6_Sukabumi'!ribu&amp;'176_W6_Sukabumi'!ratus),"ANGKA HARUS BILANGAN BULAT!"),"DATA TIDAK BOLEH BERTIPE TEKS!"))</definedName>
    <definedName name="terbilang" localSheetId="42">IF([0]!nilai=0,"nol",IF(TYPE([0]!nilai)=1,IF(MOD([0]!nilai,INT([0]!nilai))=0,TRIM('177_W6_Tangerang'!milyar&amp;'177_W6_Tangerang'!juta&amp;'177_W6_Tangerang'!ribu&amp;'177_W6_Tangerang'!ratus),"ANGKA HARUS BILANGAN BULAT!"),"DATA TIDAK BOLEH BERTIPE TEKS!"))</definedName>
    <definedName name="terbilang" localSheetId="43">IF([0]!nilai=0,"nol",IF(TYPE([0]!nilai)=1,IF(MOD([0]!nilai,INT([0]!nilai))=0,TRIM('178_W6_Meruya'!milyar&amp;'178_W6_Meruya'!juta&amp;'178_W6_Meruya'!ribu&amp;'178_W6_Meruya'!ratus),"ANGKA HARUS BILANGAN BULAT!"),"DATA TIDAK BOLEH BERTIPE TEKS!"))</definedName>
    <definedName name="terbilang" localSheetId="44">IF([0]!nilai=0,"nol",IF(TYPE([0]!nilai)=1,IF(MOD([0]!nilai,INT([0]!nilai))=0,TRIM('179_W6_Kosambi'!milyar&amp;'179_W6_Kosambi'!juta&amp;'179_W6_Kosambi'!ribu&amp;'179_W6_Kosambi'!ratus),"ANGKA HARUS BILANGAN BULAT!"),"DATA TIDAK BOLEH BERTIPE TEKS!"))</definedName>
    <definedName name="terbilang" localSheetId="45">IF([0]!nilai=0,"nol",IF(TYPE([0]!nilai)=1,IF(MOD([0]!nilai,INT([0]!nilai))=0,TRIM('180_W6_Tangerang'!milyar&amp;'180_W6_Tangerang'!juta&amp;'180_W6_Tangerang'!ribu&amp;'180_W6_Tangerang'!ratus),"ANGKA HARUS BILANGAN BULAT!"),"DATA TIDAK BOLEH BERTIPE TEKS!"))</definedName>
    <definedName name="terbilang" localSheetId="49">IF(nilai=0,"nol",IF(TYPE(nilai)=1,IF(MOD(nilai,INT(nilai))=0,TRIM('184_Winson_Probolinggo'!milyar&amp;'184_Winson_Probolinggo'!juta&amp;'184_Winson_Probolinggo'!ribu&amp;'184_Winson_Probolinggo'!ratus),"ANGKA HARUS BILANGAN BULAT!"),"DATA TIDAK BOLEH BERTIPE TEKS!"))</definedName>
    <definedName name="terbilang" localSheetId="50">IF([0]!nilai=0,"nol",IF(TYPE([0]!nilai)=1,IF(MOD([0]!nilai,INT([0]!nilai))=0,TRIM('185_Delta_Jawa tengah'!milyar&amp;'185_Delta_Jawa tengah'!juta&amp;'185_Delta_Jawa tengah'!ribu&amp;'185_Delta_Jawa tengah'!ratus),"ANGKA HARUS BILANGAN BULAT!"),"DATA TIDAK BOLEH BERTIPE TEKS!"))</definedName>
    <definedName name="terbilang" localSheetId="53">IF([0]!nilai=0,"nol",IF(TYPE([0]!nilai)=1,IF(MOD([0]!nilai,INT([0]!nilai))=0,TRIM('188_Truelogs_Jambi'!milyar&amp;'188_Truelogs_Jambi'!juta&amp;'188_Truelogs_Jambi'!ribu&amp;'188_Truelogs_Jambi'!ratus),"ANGKA HARUS BILANGAN BULAT!"),"DATA TIDAK BOLEH BERTIPE TEKS!"))</definedName>
    <definedName name="terbilang" localSheetId="57">IF(nilai=0,"nol",IF(TYPE(nilai)=1,IF(MOD(nilai,INT(nilai))=0,TRIM('192_Putra Log_Lombok'!milyar&amp;'192_Putra Log_Lombok'!juta&amp;'192_Putra Log_Lombok'!ribu&amp;'192_Putra Log_Lombok'!ratus),"ANGKA HARUS BILANGAN BULAT!"),"DATA TIDAK BOLEH BERTIPE TEKS!"))</definedName>
    <definedName name="terbilang" localSheetId="58">IF(nilai=0,"nol",IF(TYPE(nilai)=1,IF(MOD(nilai,INT(nilai))=0,TRIM('193_Pratama Trans_Riau'!milyar&amp;'193_Pratama Trans_Riau'!juta&amp;'193_Pratama Trans_Riau'!ribu&amp;'193_Pratama Trans_Riau'!ratus),"ANGKA HARUS BILANGAN BULAT!"),"DATA TIDAK BOLEH BERTIPE TEKS!"))</definedName>
    <definedName name="terbilang" localSheetId="62">IF('197_Multitrans_Palembang'!nilai=0,"nol",IF(TYPE('197_Multitrans_Palembang'!nilai)=1,IF(MOD('197_Multitrans_Palembang'!nilai,INT('197_Multitrans_Palembang'!nilai))=0,TRIM('197_Multitrans_Palembang'!milyar&amp;'197_Multitrans_Palembang'!juta&amp;'197_Multitrans_Palembang'!ribu&amp;'197_Multitrans_Palembang'!ratus),"ANGKA HARUS BILANGAN BULAT!"),"DATA TIDAK BOLEH BERTIPE TEKS!"))</definedName>
    <definedName name="terbilang" localSheetId="63">IF([0]!nilai=0,"nol",IF(TYPE([0]!nilai)=1,IF(MOD([0]!nilai,INT([0]!nilai))=0,TRIM('198_Marugame Jogja'!milyar&amp;'198_Marugame Jogja'!juta&amp;'198_Marugame Jogja'!ribu&amp;'198_Marugame Jogja'!ratus),"ANGKA HARUS BILANGAN BULAT!"),"DATA TIDAK BOLEH BERTIPE TEKS!"))</definedName>
    <definedName name="terbilang" localSheetId="64">IF([0]!nilai=0,"nol",IF(TYPE([0]!nilai)=1,IF(MOD([0]!nilai,INT([0]!nilai))=0,TRIM('199_Marugame_Smrng&amp;Cirebon'!milyar&amp;'199_Marugame_Smrng&amp;Cirebon'!juta&amp;'199_Marugame_Smrng&amp;Cirebon'!ribu&amp;'199_Marugame_Smrng&amp;Cirebon'!ratus),"ANGKA HARUS BILANGAN BULAT!"),"DATA TIDAK BOLEH BERTIPE TEKS!"))</definedName>
    <definedName name="terbilang" localSheetId="65">IF([0]!nilai=0,"nol",IF(TYPE([0]!nilai)=1,IF(MOD([0]!nilai,INT([0]!nilai))=0,TRIM('200_Marugame_solo'!milyar&amp;'200_Marugame_solo'!juta&amp;'200_Marugame_solo'!ribu&amp;'200_Marugame_solo'!ratus),"ANGKA HARUS BILANGAN BULAT!"),"DATA TIDAK BOLEH BERTIPE TEKS!"))</definedName>
    <definedName name="terbilang" localSheetId="66">IF([0]!nilai=0,"nol",IF(TYPE([0]!nilai)=1,IF(MOD([0]!nilai,INT([0]!nilai))=0,TRIM('201_Marugame_Bandung'!milyar&amp;'201_Marugame_Bandung'!juta&amp;'201_Marugame_Bandung'!ribu&amp;'201_Marugame_Bandung'!ratus),"ANGKA HARUS BILANGAN BULAT!"),"DATA TIDAK BOLEH BERTIPE TEKS!"))</definedName>
    <definedName name="terbilang" localSheetId="74">IF([0]!nilai=0,"nol",IF(TYPE([0]!nilai)=1,IF(MOD([0]!nilai,INT([0]!nilai))=0,TRIM('209_Truelogs_Jambi Pel'!milyar&amp;'209_Truelogs_Jambi Pel'!juta&amp;'209_Truelogs_Jambi Pel'!ribu&amp;'209_Truelogs_Jambi Pel'!ratus),"ANGKA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TRIM(IF((MID('134_Telkom Satelit_Bogor'!trbl2,LEN('134_Telkom Satelit_Bogor'!trbl2),1))="/",LEFT('134_Telkom Satelit_Bogor'!trbl2,LEN('134_Telkom Satelit_Bogor'!trbl2)-1),'134_Telkom Satelit_Bogor'!trbl2))</definedName>
    <definedName name="terbilang2" localSheetId="1">TRIM(IF((MID('135_SITC_pabeanan_Cina'!trbl2,LEN('135_SITC_pabeanan_Cina'!trbl2),1))="/",LEFT('135_SITC_pabeanan_Cina'!trbl2,LEN('135_SITC_pabeanan_Cina'!trbl2)-1),'135_SITC_pabeanan_Cina'!trbl2))</definedName>
    <definedName name="terbilang2" localSheetId="3">TRIM(IF((MID('137_Galaksi Mandiri_Makassar'!trbl2,LEN('137_Galaksi Mandiri_Makassar'!trbl2),1))="/",LEFT('137_Galaksi Mandiri_Makassar'!trbl2,LEN('137_Galaksi Mandiri_Makassar'!trbl2)-1),'137_Galaksi Mandiri_Makassar'!trbl2))</definedName>
    <definedName name="terbilang2" localSheetId="4">TRIM(IF((MID('138_Link pasifik_USA'!trbl2,LEN('138_Link pasifik_USA'!trbl2),1))="/",LEFT('138_Link pasifik_USA'!trbl2,LEN('138_Link pasifik_USA'!trbl2)-1),'138_Link pasifik_USA'!trbl2))</definedName>
    <definedName name="terbilang2" localSheetId="6">TRIM(IF((MID('140_Telkom Satelit_Depok'!trbl2,LEN('140_Telkom Satelit_Depok'!trbl2),1))="/",LEFT('140_Telkom Satelit_Depok'!trbl2,LEN('140_Telkom Satelit_Depok'!trbl2)-1),'140_Telkom Satelit_Depok'!trbl2))</definedName>
    <definedName name="terbilang2" localSheetId="7">TRIM(IF((MID('141_Marugame_solo'!trbl2,LEN('141_Marugame_solo'!trbl2),1))="/",LEFT('141_Marugame_solo'!trbl2,LEN('141_Marugame_solo'!trbl2)-1),'141_Marugame_solo'!trbl2))</definedName>
    <definedName name="terbilang2" localSheetId="8">TRIM(IF((MID('142_Marugame_Bandung'!trbl2,LEN('142_Marugame_Bandung'!trbl2),1))="/",LEFT('142_Marugame_Bandung'!trbl2,LEN('142_Marugame_Bandung'!trbl2)-1),'142_Marugame_Bandung'!trbl2))</definedName>
    <definedName name="terbilang2" localSheetId="9">TRIM(IF((MID('143_Marugame_Jakarta'!trbl2,LEN('143_Marugame_Jakarta'!trbl2),1))="/",LEFT('143_Marugame_Jakarta'!trbl2,LEN('143_Marugame_Jakarta'!trbl2)-1),'143_Marugame_Jakarta'!trbl2))</definedName>
    <definedName name="terbilang2" localSheetId="10">TRIM(IF((MID('144_Marugame_Jakarta '!trbl2,LEN('144_Marugame_Jakarta '!trbl2),1))="/",LEFT('144_Marugame_Jakarta '!trbl2,LEN('144_Marugame_Jakarta '!trbl2)-1),'144_Marugame_Jakarta '!trbl2))</definedName>
    <definedName name="terbilang2" localSheetId="11">TRIM(IF((MID('145_Marugame_Semarang'!trbl2,LEN('145_Marugame_Semarang'!trbl2),1))="/",LEFT('145_Marugame_Semarang'!trbl2,LEN('145_Marugame_Semarang'!trbl2)-1),'145_Marugame_Semarang'!trbl2))</definedName>
    <definedName name="terbilang2" localSheetId="12">TRIM(IF((MID('147_Marugame Jogja'!trbl2,LEN('147_Marugame Jogja'!trbl2),1))="/",LEFT('147_Marugame Jogja'!trbl2,LEN('147_Marugame Jogja'!trbl2)-1),'147_Marugame Jogja'!trbl2))</definedName>
    <definedName name="terbilang2" localSheetId="13">TRIM(IF((MID('148_Marugame Bandung'!trbl2,LEN('148_Marugame Bandung'!trbl2),1))="/",LEFT('148_Marugame Bandung'!trbl2,LEN('148_Marugame Bandung'!trbl2)-1),'148_Marugame Bandung'!trbl2))</definedName>
    <definedName name="terbilang2" localSheetId="14">TRIM(IF((MID('149_Marugame_Bogor'!trbl2,LEN('149_Marugame_Bogor'!trbl2),1))="/",LEFT('149_Marugame_Bogor'!trbl2,LEN('149_Marugame_Bogor'!trbl2)-1),'149_Marugame_Bogor'!trbl2))</definedName>
    <definedName name="terbilang2" localSheetId="22">TRIM(IF((MID('158_W6_DEPOK'!trbl2,LEN('158_W6_DEPOK'!trbl2),1))="/",LEFT('158_W6_DEPOK'!trbl2,LEN('158_W6_DEPOK'!trbl2)-1),'158_W6_DEPOK'!trbl2))</definedName>
    <definedName name="terbilang2" localSheetId="24">TRIM(IF((MID('159_W6_TANGERANG'!trbl2,LEN('159_W6_TANGERANG'!trbl2),1))="/",LEFT('159_W6_TANGERANG'!trbl2,LEN('159_W6_TANGERANG'!trbl2)-1),'159_W6_TANGERANG'!trbl2))</definedName>
    <definedName name="terbilang2" localSheetId="25">TRIM(IF((MID('160_W6_TANGERANG'!trbl2,LEN('160_W6_TANGERANG'!trbl2),1))="/",LEFT('160_W6_TANGERANG'!trbl2,LEN('160_W6_TANGERANG'!trbl2)-1),'160_W6_TANGERANG'!trbl2))</definedName>
    <definedName name="terbilang2" localSheetId="26">TRIM(IF((MID('161_W6_TANGERANG'!trbl2,LEN('161_W6_TANGERANG'!trbl2),1))="/",LEFT('161_W6_TANGERANG'!trbl2,LEN('161_W6_TANGERANG'!trbl2)-1),'161_W6_TANGERANG'!trbl2))</definedName>
    <definedName name="terbilang2" localSheetId="27">TRIM(IF((MID('162_W6_TANGERANG'!trbl2,LEN('162_W6_TANGERANG'!trbl2),1))="/",LEFT('162_W6_TANGERANG'!trbl2,LEN('162_W6_TANGERANG'!trbl2)-1),'162_W6_TANGERANG'!trbl2))</definedName>
    <definedName name="terbilang2" localSheetId="28">TRIM(IF((MID('163_W6_TANGERANG'!trbl2,LEN('163_W6_TANGERANG'!trbl2),1))="/",LEFT('163_W6_TANGERANG'!trbl2,LEN('163_W6_TANGERANG'!trbl2)-1),'163_W6_TANGERANG'!trbl2))</definedName>
    <definedName name="terbilang2" localSheetId="29">TRIM(IF((MID('164_W6_PULOGADUNG'!trbl2,LEN('164_W6_PULOGADUNG'!trbl2),1))="/",LEFT('164_W6_PULOGADUNG'!trbl2,LEN('164_W6_PULOGADUNG'!trbl2)-1),'164_W6_PULOGADUNG'!trbl2))</definedName>
    <definedName name="terbilang2" localSheetId="30">TRIM(IF((MID('165_W6_PENJARINGAN'!trbl2,LEN('165_W6_PENJARINGAN'!trbl2),1))="/",LEFT('165_W6_PENJARINGAN'!trbl2,LEN('165_W6_PENJARINGAN'!trbl2)-1),'165_W6_PENJARINGAN'!trbl2))</definedName>
    <definedName name="terbilang2" localSheetId="31">TRIM(IF((MID('166_W6_Pakuwon Surabaya'!trbl2,LEN('166_W6_Pakuwon Surabaya'!trbl2),1))="/",LEFT('166_W6_Pakuwon Surabaya'!trbl2,LEN('166_W6_Pakuwon Surabaya'!trbl2)-1),'166_W6_Pakuwon Surabaya'!trbl2))</definedName>
    <definedName name="terbilang2" localSheetId="32">TRIM(IF((MID('167_W6_Tangerang'!trbl2,LEN('167_W6_Tangerang'!trbl2),1))="/",LEFT('167_W6_Tangerang'!trbl2,LEN('167_W6_Tangerang'!trbl2)-1),'167_W6_Tangerang'!trbl2))</definedName>
    <definedName name="terbilang2" localSheetId="33">TRIM(IF((MID('168_W6_Tangerang'!trbl2,LEN('168_W6_Tangerang'!trbl2),1))="/",LEFT('168_W6_Tangerang'!trbl2,LEN('168_W6_Tangerang'!trbl2)-1),'168_W6_Tangerang'!trbl2))</definedName>
    <definedName name="terbilang2" localSheetId="34">TRIM(IF((MID('169_W6_ Cakung'!trbl2,LEN('169_W6_ Cakung'!trbl2),1))="/",LEFT('169_W6_ Cakung'!trbl2,LEN('169_W6_ Cakung'!trbl2)-1),'169_W6_ Cakung'!trbl2))</definedName>
    <definedName name="terbilang2" localSheetId="35">TRIM(IF((MID('170_W6_Citeureup'!trbl2,LEN('170_W6_Citeureup'!trbl2),1))="/",LEFT('170_W6_Citeureup'!trbl2,LEN('170_W6_Citeureup'!trbl2)-1),'170_W6_Citeureup'!trbl2))</definedName>
    <definedName name="terbilang2" localSheetId="36">TRIM(IF((MID('171_W6_Tangerang'!trbl2,LEN('171_W6_Tangerang'!trbl2),1))="/",LEFT('171_W6_Tangerang'!trbl2,LEN('171_W6_Tangerang'!trbl2)-1),'171_W6_Tangerang'!trbl2))</definedName>
    <definedName name="terbilang2" localSheetId="38">TRIM(IF((MID('172_W6_Ancol,Marunda, Koja'!trbl2,LEN('172_W6_Ancol,Marunda, Koja'!trbl2),1))="/",LEFT('172_W6_Ancol,Marunda, Koja'!trbl2,LEN('172_W6_Ancol,Marunda, Koja'!trbl2)-1),'172_W6_Ancol,Marunda, Koja'!trbl2))</definedName>
    <definedName name="terbilang2" localSheetId="37">TRIM(IF((MID('173_W6_Tangerang'!trbl2,LEN('173_W6_Tangerang'!trbl2),1))="/",LEFT('173_W6_Tangerang'!trbl2,LEN('173_W6_Tangerang'!trbl2)-1),'173_W6_Tangerang'!trbl2))</definedName>
    <definedName name="terbilang2" localSheetId="39">TRIM(IF((MID('174_W6_Tangerang '!trbl2,LEN('174_W6_Tangerang '!trbl2),1))="/",LEFT('174_W6_Tangerang '!trbl2,LEN('174_W6_Tangerang '!trbl2)-1),'174_W6_Tangerang '!trbl2))</definedName>
    <definedName name="terbilang2" localSheetId="40">TRIM(IF((MID('175_W6_Tangerang '!trbl2,LEN('175_W6_Tangerang '!trbl2),1))="/",LEFT('175_W6_Tangerang '!trbl2,LEN('175_W6_Tangerang '!trbl2)-1),'175_W6_Tangerang '!trbl2))</definedName>
    <definedName name="terbilang2" localSheetId="41">TRIM(IF((MID('176_W6_Sukabumi'!trbl2,LEN('176_W6_Sukabumi'!trbl2),1))="/",LEFT('176_W6_Sukabumi'!trbl2,LEN('176_W6_Sukabumi'!trbl2)-1),'176_W6_Sukabumi'!trbl2))</definedName>
    <definedName name="terbilang2" localSheetId="42">TRIM(IF((MID('177_W6_Tangerang'!trbl2,LEN('177_W6_Tangerang'!trbl2),1))="/",LEFT('177_W6_Tangerang'!trbl2,LEN('177_W6_Tangerang'!trbl2)-1),'177_W6_Tangerang'!trbl2))</definedName>
    <definedName name="terbilang2" localSheetId="43">TRIM(IF((MID('178_W6_Meruya'!trbl2,LEN('178_W6_Meruya'!trbl2),1))="/",LEFT('178_W6_Meruya'!trbl2,LEN('178_W6_Meruya'!trbl2)-1),'178_W6_Meruya'!trbl2))</definedName>
    <definedName name="terbilang2" localSheetId="44">TRIM(IF((MID('179_W6_Kosambi'!trbl2,LEN('179_W6_Kosambi'!trbl2),1))="/",LEFT('179_W6_Kosambi'!trbl2,LEN('179_W6_Kosambi'!trbl2)-1),'179_W6_Kosambi'!trbl2))</definedName>
    <definedName name="terbilang2" localSheetId="45">TRIM(IF((MID('180_W6_Tangerang'!trbl2,LEN('180_W6_Tangerang'!trbl2),1))="/",LEFT('180_W6_Tangerang'!trbl2,LEN('180_W6_Tangerang'!trbl2)-1),'180_W6_Tangerang'!trbl2))</definedName>
    <definedName name="terbilang2" localSheetId="49">TRIM(IF((MID('184_Winson_Probolinggo'!trbl2,LEN('184_Winson_Probolinggo'!trbl2),1))="/",LEFT('184_Winson_Probolinggo'!trbl2,LEN('184_Winson_Probolinggo'!trbl2)-1),'184_Winson_Probolinggo'!trbl2))</definedName>
    <definedName name="terbilang2" localSheetId="50">TRIM(IF((MID('185_Delta_Jawa tengah'!trbl2,LEN('185_Delta_Jawa tengah'!trbl2),1))="/",LEFT('185_Delta_Jawa tengah'!trbl2,LEN('185_Delta_Jawa tengah'!trbl2)-1),'185_Delta_Jawa tengah'!trbl2))</definedName>
    <definedName name="terbilang2" localSheetId="53">TRIM(IF((MID('188_Truelogs_Jambi'!trbl2,LEN('188_Truelogs_Jambi'!trbl2),1))="/",LEFT('188_Truelogs_Jambi'!trbl2,LEN('188_Truelogs_Jambi'!trbl2)-1),'188_Truelogs_Jambi'!trbl2))</definedName>
    <definedName name="terbilang2" localSheetId="57">TRIM(IF((MID('192_Putra Log_Lombok'!trbl2,LEN('192_Putra Log_Lombok'!trbl2),1))="/",LEFT('192_Putra Log_Lombok'!trbl2,LEN('192_Putra Log_Lombok'!trbl2)-1),'192_Putra Log_Lombok'!trbl2))</definedName>
    <definedName name="terbilang2" localSheetId="58">TRIM(IF((MID('193_Pratama Trans_Riau'!trbl2,LEN('193_Pratama Trans_Riau'!trbl2),1))="/",LEFT('193_Pratama Trans_Riau'!trbl2,LEN('193_Pratama Trans_Riau'!trbl2)-1),'193_Pratama Trans_Riau'!trbl2))</definedName>
    <definedName name="terbilang2" localSheetId="62">TRIM(IF((MID('197_Multitrans_Palembang'!trbl2,LEN('197_Multitrans_Palembang'!trbl2),1))="/",LEFT('197_Multitrans_Palembang'!trbl2,LEN('197_Multitrans_Palembang'!trbl2)-1),'197_Multitrans_Palembang'!trbl2))</definedName>
    <definedName name="terbilang2" localSheetId="63">TRIM(IF((MID('198_Marugame Jogja'!trbl2,LEN('198_Marugame Jogja'!trbl2),1))="/",LEFT('198_Marugame Jogja'!trbl2,LEN('198_Marugame Jogja'!trbl2)-1),'198_Marugame Jogja'!trbl2))</definedName>
    <definedName name="terbilang2" localSheetId="64">TRIM(IF((MID('199_Marugame_Smrng&amp;Cirebon'!trbl2,LEN('199_Marugame_Smrng&amp;Cirebon'!trbl2),1))="/",LEFT('199_Marugame_Smrng&amp;Cirebon'!trbl2,LEN('199_Marugame_Smrng&amp;Cirebon'!trbl2)-1),'199_Marugame_Smrng&amp;Cirebon'!trbl2))</definedName>
    <definedName name="terbilang2" localSheetId="65">TRIM(IF((MID('200_Marugame_solo'!trbl2,LEN('200_Marugame_solo'!trbl2),1))="/",LEFT('200_Marugame_solo'!trbl2,LEN('200_Marugame_solo'!trbl2)-1),'200_Marugame_solo'!trbl2))</definedName>
    <definedName name="terbilang2" localSheetId="66">TRIM(IF((MID('201_Marugame_Bandung'!trbl2,LEN('201_Marugame_Bandung'!trbl2),1))="/",LEFT('201_Marugame_Bandung'!trbl2,LEN('201_Marugame_Bandung'!trbl2)-1),'201_Marugame_Bandung'!trbl2))</definedName>
    <definedName name="terbilang2" localSheetId="74">TRIM(IF((MID('209_Truelogs_Jambi Pel'!trbl2,LEN('209_Truelogs_Jambi Pel'!trbl2),1))="/",LEFT('209_Truelogs_Jambi Pel'!trbl2,LEN('209_Truelogs_Jambi Pel'!trbl2)-1),'209_Truelogs_Jambi Pel'!trbl2))</definedName>
    <definedName name="terbilang2">TRIM(IF((MID(trbl2,LEN(trbl2),1))="/",LEFT(trbl2,LEN(trbl2)-1),trbl2))</definedName>
    <definedName name="terbilang3" localSheetId="0">IF('[2]Pos Log Serang 260721'!XFD1=0,"nol",IF(TYPE('[2]Pos Log Serang 260721'!XFD1)=1,IF(MOD('[2]Pos Log Serang 260721'!XFD1,INT('[2]Pos Log Serang 260721'!XFD1))=0,TRIM('134_Telkom Satelit_Bogor'!milyar3&amp;'134_Telkom Satelit_Bogor'!juta3&amp;'134_Telkom Satelit_Bogor'!ribu3&amp;'134_Telkom Satelit_Bogor'!ratus3),"ANGKA HARUS BILANGAN BULAT!"),"DATA TIDAK BOLEH BERTIPE TEKS!"))</definedName>
    <definedName name="terbilang3" localSheetId="1">IF('[2]Pos Log Serang 260721'!XFD1=0,"nol",IF(TYPE('[2]Pos Log Serang 260721'!XFD1)=1,IF(MOD('[2]Pos Log Serang 260721'!XFD1,INT('[2]Pos Log Serang 260721'!XFD1))=0,TRIM('135_SITC_pabeanan_Cina'!milyar3&amp;'135_SITC_pabeanan_Cina'!juta3&amp;'135_SITC_pabeanan_Cina'!ribu3&amp;'135_SITC_pabeanan_Cina'!ratus3),"ANGKA HARUS BILANGAN BULAT!"),"DATA TIDAK BOLEH BERTIPE TEKS!"))</definedName>
    <definedName name="terbilang3" localSheetId="3">IF('[2]Pos Log Serang 260721'!XFD1=0,"nol",IF(TYPE('[2]Pos Log Serang 260721'!XFD1)=1,IF(MOD('[2]Pos Log Serang 260721'!XFD1,INT('[2]Pos Log Serang 260721'!XFD1))=0,TRIM('137_Galaksi Mandiri_Makassar'!milyar3&amp;'137_Galaksi Mandiri_Makassar'!juta3&amp;'137_Galaksi Mandiri_Makassar'!ribu3&amp;'137_Galaksi Mandiri_Makassar'!ratus3),"ANGKA HARUS BILANGAN BULAT!"),"DATA TIDAK BOLEH BERTIPE TEKS!"))</definedName>
    <definedName name="terbilang3" localSheetId="4">IF('[2]Pos Log Serang 260721'!XFD1=0,"nol",IF(TYPE('[2]Pos Log Serang 260721'!XFD1)=1,IF(MOD('[2]Pos Log Serang 260721'!XFD1,INT('[2]Pos Log Serang 260721'!XFD1))=0,TRIM('138_Link pasifik_USA'!milyar3&amp;'138_Link pasifik_USA'!juta3&amp;'138_Link pasifik_USA'!ribu3&amp;'138_Link pasifik_USA'!ratus3),"ANGKA HARUS BILANGAN BULAT!"),"DATA TIDAK BOLEH BERTIPE TEKS!"))</definedName>
    <definedName name="terbilang3" localSheetId="6">IF('[2]Pos Log Serang 260721'!XFD1=0,"nol",IF(TYPE('[2]Pos Log Serang 260721'!XFD1)=1,IF(MOD('[2]Pos Log Serang 260721'!XFD1,INT('[2]Pos Log Serang 260721'!XFD1))=0,TRIM('140_Telkom Satelit_Depok'!milyar3&amp;'140_Telkom Satelit_Depok'!juta3&amp;'140_Telkom Satelit_Depok'!ribu3&amp;'140_Telkom Satelit_Depok'!ratus3),"ANGKA HARUS BILANGAN BULAT!"),"DATA TIDAK BOLEH BERTIPE TEKS!"))</definedName>
    <definedName name="terbilang3" localSheetId="7">IF('[2]Pos Log Serang 260721'!XFD1=0,"nol",IF(TYPE('[2]Pos Log Serang 260721'!XFD1)=1,IF(MOD('[2]Pos Log Serang 260721'!XFD1,INT('[2]Pos Log Serang 260721'!XFD1))=0,TRIM('141_Marugame_solo'!milyar3&amp;'141_Marugame_solo'!juta3&amp;'141_Marugame_solo'!ribu3&amp;'141_Marugame_solo'!ratus3),"ANGKA HARUS BILANGAN BULAT!"),"DATA TIDAK BOLEH BERTIPE TEKS!"))</definedName>
    <definedName name="terbilang3" localSheetId="8">IF('[2]Pos Log Serang 260721'!XFD1=0,"nol",IF(TYPE('[2]Pos Log Serang 260721'!XFD1)=1,IF(MOD('[2]Pos Log Serang 260721'!XFD1,INT('[2]Pos Log Serang 260721'!XFD1))=0,TRIM('142_Marugame_Bandung'!milyar3&amp;'142_Marugame_Bandung'!juta3&amp;'142_Marugame_Bandung'!ribu3&amp;'142_Marugame_Bandung'!ratus3),"ANGKA HARUS BILANGAN BULAT!"),"DATA TIDAK BOLEH BERTIPE TEKS!"))</definedName>
    <definedName name="terbilang3" localSheetId="9">IF('[2]Pos Log Serang 260721'!XFD1=0,"nol",IF(TYPE('[2]Pos Log Serang 260721'!XFD1)=1,IF(MOD('[2]Pos Log Serang 260721'!XFD1,INT('[2]Pos Log Serang 260721'!XFD1))=0,TRIM('143_Marugame_Jakarta'!milyar3&amp;'143_Marugame_Jakarta'!juta3&amp;'143_Marugame_Jakarta'!ribu3&amp;'143_Marugame_Jakarta'!ratus3),"ANGKA HARUS BILANGAN BULAT!"),"DATA TIDAK BOLEH BERTIPE TEKS!"))</definedName>
    <definedName name="terbilang3" localSheetId="10">IF('[2]Pos Log Serang 260721'!XFD1=0,"nol",IF(TYPE('[2]Pos Log Serang 260721'!XFD1)=1,IF(MOD('[2]Pos Log Serang 260721'!XFD1,INT('[2]Pos Log Serang 260721'!XFD1))=0,TRIM('144_Marugame_Jakarta '!milyar3&amp;'144_Marugame_Jakarta '!juta3&amp;'144_Marugame_Jakarta '!ribu3&amp;'144_Marugame_Jakarta '!ratus3),"ANGKA HARUS BILANGAN BULAT!"),"DATA TIDAK BOLEH BERTIPE TEKS!"))</definedName>
    <definedName name="terbilang3" localSheetId="11">IF('[2]Pos Log Serang 260721'!XFD1=0,"nol",IF(TYPE('[2]Pos Log Serang 260721'!XFD1)=1,IF(MOD('[2]Pos Log Serang 260721'!XFD1,INT('[2]Pos Log Serang 260721'!XFD1))=0,TRIM('145_Marugame_Semarang'!milyar3&amp;'145_Marugame_Semarang'!juta3&amp;'145_Marugame_Semarang'!ribu3&amp;'145_Marugame_Semarang'!ratus3),"ANGKA HARUS BILANGAN BULAT!"),"DATA TIDAK BOLEH BERTIPE TEKS!"))</definedName>
    <definedName name="terbilang3" localSheetId="12">IF('[2]Pos Log Serang 260721'!XFD1=0,"nol",IF(TYPE('[2]Pos Log Serang 260721'!XFD1)=1,IF(MOD('[2]Pos Log Serang 260721'!XFD1,INT('[2]Pos Log Serang 260721'!XFD1))=0,TRIM('147_Marugame Jogja'!milyar3&amp;'147_Marugame Jogja'!juta3&amp;'147_Marugame Jogja'!ribu3&amp;'147_Marugame Jogja'!ratus3),"ANGKA HARUS BILANGAN BULAT!"),"DATA TIDAK BOLEH BERTIPE TEKS!"))</definedName>
    <definedName name="terbilang3" localSheetId="13">IF('[2]Pos Log Serang 260721'!XFD1=0,"nol",IF(TYPE('[2]Pos Log Serang 260721'!XFD1)=1,IF(MOD('[2]Pos Log Serang 260721'!XFD1,INT('[2]Pos Log Serang 260721'!XFD1))=0,TRIM('148_Marugame Bandung'!milyar3&amp;'148_Marugame Bandung'!juta3&amp;'148_Marugame Bandung'!ribu3&amp;'148_Marugame Bandung'!ratus3),"ANGKA HARUS BILANGAN BULAT!"),"DATA TIDAK BOLEH BERTIPE TEKS!"))</definedName>
    <definedName name="terbilang3" localSheetId="14">IF('[2]Pos Log Serang 260721'!XFD1=0,"nol",IF(TYPE('[2]Pos Log Serang 260721'!XFD1)=1,IF(MOD('[2]Pos Log Serang 260721'!XFD1,INT('[2]Pos Log Serang 260721'!XFD1))=0,TRIM('149_Marugame_Bogor'!milyar3&amp;'149_Marugame_Bogor'!juta3&amp;'149_Marugame_Bogor'!ribu3&amp;'149_Marugame_Bogor'!ratus3),"ANGKA HARUS BILANGAN BULAT!"),"DATA TIDAK BOLEH BERTIPE TEKS!"))</definedName>
    <definedName name="terbilang3" localSheetId="22">IF('[2]Pos Log Serang 260721'!XFD1=0,"nol",IF(TYPE('[2]Pos Log Serang 260721'!XFD1)=1,IF(MOD('[2]Pos Log Serang 260721'!XFD1,INT('[2]Pos Log Serang 260721'!XFD1))=0,TRIM('158_W6_DEPOK'!milyar3&amp;'158_W6_DEPOK'!juta3&amp;'158_W6_DEPOK'!ribu3&amp;'158_W6_DEPOK'!ratus3),"ANGKA HARUS BILANGAN BULAT!"),"DATA TIDAK BOLEH BERTIPE TEKS!"))</definedName>
    <definedName name="terbilang3" localSheetId="24">IF('[2]Pos Log Serang 260721'!XFD1=0,"nol",IF(TYPE('[2]Pos Log Serang 260721'!XFD1)=1,IF(MOD('[2]Pos Log Serang 260721'!XFD1,INT('[2]Pos Log Serang 260721'!XFD1))=0,TRIM('159_W6_TANGERANG'!milyar3&amp;'159_W6_TANGERANG'!juta3&amp;'159_W6_TANGERANG'!ribu3&amp;'159_W6_TANGERANG'!ratus3),"ANGKA HARUS BILANGAN BULAT!"),"DATA TIDAK BOLEH BERTIPE TEKS!"))</definedName>
    <definedName name="terbilang3" localSheetId="25">IF('[2]Pos Log Serang 260721'!XFD1=0,"nol",IF(TYPE('[2]Pos Log Serang 260721'!XFD1)=1,IF(MOD('[2]Pos Log Serang 260721'!XFD1,INT('[2]Pos Log Serang 260721'!XFD1))=0,TRIM('160_W6_TANGERANG'!milyar3&amp;'160_W6_TANGERANG'!juta3&amp;'160_W6_TANGERANG'!ribu3&amp;'160_W6_TANGERANG'!ratus3),"ANGKA HARUS BILANGAN BULAT!"),"DATA TIDAK BOLEH BERTIPE TEKS!"))</definedName>
    <definedName name="terbilang3" localSheetId="26">IF('[2]Pos Log Serang 260721'!XFD1=0,"nol",IF(TYPE('[2]Pos Log Serang 260721'!XFD1)=1,IF(MOD('[2]Pos Log Serang 260721'!XFD1,INT('[2]Pos Log Serang 260721'!XFD1))=0,TRIM('161_W6_TANGERANG'!milyar3&amp;'161_W6_TANGERANG'!juta3&amp;'161_W6_TANGERANG'!ribu3&amp;'161_W6_TANGERANG'!ratus3),"ANGKA HARUS BILANGAN BULAT!"),"DATA TIDAK BOLEH BERTIPE TEKS!"))</definedName>
    <definedName name="terbilang3" localSheetId="27">IF('[2]Pos Log Serang 260721'!XFD1=0,"nol",IF(TYPE('[2]Pos Log Serang 260721'!XFD1)=1,IF(MOD('[2]Pos Log Serang 260721'!XFD1,INT('[2]Pos Log Serang 260721'!XFD1))=0,TRIM('162_W6_TANGERANG'!milyar3&amp;'162_W6_TANGERANG'!juta3&amp;'162_W6_TANGERANG'!ribu3&amp;'162_W6_TANGERANG'!ratus3),"ANGKA HARUS BILANGAN BULAT!"),"DATA TIDAK BOLEH BERTIPE TEKS!"))</definedName>
    <definedName name="terbilang3" localSheetId="28">IF('[2]Pos Log Serang 260721'!XFD1=0,"nol",IF(TYPE('[2]Pos Log Serang 260721'!XFD1)=1,IF(MOD('[2]Pos Log Serang 260721'!XFD1,INT('[2]Pos Log Serang 260721'!XFD1))=0,TRIM('163_W6_TANGERANG'!milyar3&amp;'163_W6_TANGERANG'!juta3&amp;'163_W6_TANGERANG'!ribu3&amp;'163_W6_TANGERANG'!ratus3),"ANGKA HARUS BILANGAN BULAT!"),"DATA TIDAK BOLEH BERTIPE TEKS!"))</definedName>
    <definedName name="terbilang3" localSheetId="29">IF('[2]Pos Log Serang 260721'!XFD1=0,"nol",IF(TYPE('[2]Pos Log Serang 260721'!XFD1)=1,IF(MOD('[2]Pos Log Serang 260721'!XFD1,INT('[2]Pos Log Serang 260721'!XFD1))=0,TRIM('164_W6_PULOGADUNG'!milyar3&amp;'164_W6_PULOGADUNG'!juta3&amp;'164_W6_PULOGADUNG'!ribu3&amp;'164_W6_PULOGADUNG'!ratus3),"ANGKA HARUS BILANGAN BULAT!"),"DATA TIDAK BOLEH BERTIPE TEKS!"))</definedName>
    <definedName name="terbilang3" localSheetId="30">IF('[2]Pos Log Serang 260721'!XFD1=0,"nol",IF(TYPE('[2]Pos Log Serang 260721'!XFD1)=1,IF(MOD('[2]Pos Log Serang 260721'!XFD1,INT('[2]Pos Log Serang 260721'!XFD1))=0,TRIM('165_W6_PENJARINGAN'!milyar3&amp;'165_W6_PENJARINGAN'!juta3&amp;'165_W6_PENJARINGAN'!ribu3&amp;'165_W6_PENJARINGAN'!ratus3),"ANGKA HARUS BILANGAN BULAT!"),"DATA TIDAK BOLEH BERTIPE TEKS!"))</definedName>
    <definedName name="terbilang3" localSheetId="31">IF('[2]Pos Log Serang 260721'!XFD1=0,"nol",IF(TYPE('[2]Pos Log Serang 260721'!XFD1)=1,IF(MOD('[2]Pos Log Serang 260721'!XFD1,INT('[2]Pos Log Serang 260721'!XFD1))=0,TRIM('166_W6_Pakuwon Surabaya'!milyar3&amp;'166_W6_Pakuwon Surabaya'!juta3&amp;'166_W6_Pakuwon Surabaya'!ribu3&amp;'166_W6_Pakuwon Surabaya'!ratus3),"ANGKA HARUS BILANGAN BULAT!"),"DATA TIDAK BOLEH BERTIPE TEKS!"))</definedName>
    <definedName name="terbilang3" localSheetId="32">IF('[2]Pos Log Serang 260721'!XFD1=0,"nol",IF(TYPE('[2]Pos Log Serang 260721'!XFD1)=1,IF(MOD('[2]Pos Log Serang 260721'!XFD1,INT('[2]Pos Log Serang 260721'!XFD1))=0,TRIM('167_W6_Tangerang'!milyar3&amp;'167_W6_Tangerang'!juta3&amp;'167_W6_Tangerang'!ribu3&amp;'167_W6_Tangerang'!ratus3),"ANGKA HARUS BILANGAN BULAT!"),"DATA TIDAK BOLEH BERTIPE TEKS!"))</definedName>
    <definedName name="terbilang3" localSheetId="33">IF('[2]Pos Log Serang 260721'!XFD1=0,"nol",IF(TYPE('[2]Pos Log Serang 260721'!XFD1)=1,IF(MOD('[2]Pos Log Serang 260721'!XFD1,INT('[2]Pos Log Serang 260721'!XFD1))=0,TRIM('168_W6_Tangerang'!milyar3&amp;'168_W6_Tangerang'!juta3&amp;'168_W6_Tangerang'!ribu3&amp;'168_W6_Tangerang'!ratus3),"ANGKA HARUS BILANGAN BULAT!"),"DATA TIDAK BOLEH BERTIPE TEKS!"))</definedName>
    <definedName name="terbilang3" localSheetId="34">IF('[2]Pos Log Serang 260721'!XFD1=0,"nol",IF(TYPE('[2]Pos Log Serang 260721'!XFD1)=1,IF(MOD('[2]Pos Log Serang 260721'!XFD1,INT('[2]Pos Log Serang 260721'!XFD1))=0,TRIM('169_W6_ Cakung'!milyar3&amp;'169_W6_ Cakung'!juta3&amp;'169_W6_ Cakung'!ribu3&amp;'169_W6_ Cakung'!ratus3),"ANGKA HARUS BILANGAN BULAT!"),"DATA TIDAK BOLEH BERTIPE TEKS!"))</definedName>
    <definedName name="terbilang3" localSheetId="35">IF('[2]Pos Log Serang 260721'!XFD1=0,"nol",IF(TYPE('[2]Pos Log Serang 260721'!XFD1)=1,IF(MOD('[2]Pos Log Serang 260721'!XFD1,INT('[2]Pos Log Serang 260721'!XFD1))=0,TRIM('170_W6_Citeureup'!milyar3&amp;'170_W6_Citeureup'!juta3&amp;'170_W6_Citeureup'!ribu3&amp;'170_W6_Citeureup'!ratus3),"ANGKA HARUS BILANGAN BULAT!"),"DATA TIDAK BOLEH BERTIPE TEKS!"))</definedName>
    <definedName name="terbilang3" localSheetId="36">IF('[2]Pos Log Serang 260721'!XFD1=0,"nol",IF(TYPE('[2]Pos Log Serang 260721'!XFD1)=1,IF(MOD('[2]Pos Log Serang 260721'!XFD1,INT('[2]Pos Log Serang 260721'!XFD1))=0,TRIM('171_W6_Tangerang'!milyar3&amp;'171_W6_Tangerang'!juta3&amp;'171_W6_Tangerang'!ribu3&amp;'171_W6_Tangerang'!ratus3),"ANGKA HARUS BILANGAN BULAT!"),"DATA TIDAK BOLEH BERTIPE TEKS!"))</definedName>
    <definedName name="terbilang3" localSheetId="38">IF('[2]Pos Log Serang 260721'!XFD1=0,"nol",IF(TYPE('[2]Pos Log Serang 260721'!XFD1)=1,IF(MOD('[2]Pos Log Serang 260721'!XFD1,INT('[2]Pos Log Serang 260721'!XFD1))=0,TRIM('172_W6_Ancol,Marunda, Koja'!milyar3&amp;'172_W6_Ancol,Marunda, Koja'!juta3&amp;'172_W6_Ancol,Marunda, Koja'!ribu3&amp;'172_W6_Ancol,Marunda, Koja'!ratus3),"ANGKA HARUS BILANGAN BULAT!"),"DATA TIDAK BOLEH BERTIPE TEKS!"))</definedName>
    <definedName name="terbilang3" localSheetId="37">IF('[2]Pos Log Serang 260721'!XFD1=0,"nol",IF(TYPE('[2]Pos Log Serang 260721'!XFD1)=1,IF(MOD('[2]Pos Log Serang 260721'!XFD1,INT('[2]Pos Log Serang 260721'!XFD1))=0,TRIM('173_W6_Tangerang'!milyar3&amp;'173_W6_Tangerang'!juta3&amp;'173_W6_Tangerang'!ribu3&amp;'173_W6_Tangerang'!ratus3),"ANGKA HARUS BILANGAN BULAT!"),"DATA TIDAK BOLEH BERTIPE TEKS!"))</definedName>
    <definedName name="terbilang3" localSheetId="39">IF('[2]Pos Log Serang 260721'!XFD1=0,"nol",IF(TYPE('[2]Pos Log Serang 260721'!XFD1)=1,IF(MOD('[2]Pos Log Serang 260721'!XFD1,INT('[2]Pos Log Serang 260721'!XFD1))=0,TRIM('174_W6_Tangerang '!milyar3&amp;'174_W6_Tangerang '!juta3&amp;'174_W6_Tangerang '!ribu3&amp;'174_W6_Tangerang '!ratus3),"ANGKA HARUS BILANGAN BULAT!"),"DATA TIDAK BOLEH BERTIPE TEKS!"))</definedName>
    <definedName name="terbilang3" localSheetId="40">IF('[2]Pos Log Serang 260721'!XFD1=0,"nol",IF(TYPE('[2]Pos Log Serang 260721'!XFD1)=1,IF(MOD('[2]Pos Log Serang 260721'!XFD1,INT('[2]Pos Log Serang 260721'!XFD1))=0,TRIM('175_W6_Tangerang '!milyar3&amp;'175_W6_Tangerang '!juta3&amp;'175_W6_Tangerang '!ribu3&amp;'175_W6_Tangerang '!ratus3),"ANGKA HARUS BILANGAN BULAT!"),"DATA TIDAK BOLEH BERTIPE TEKS!"))</definedName>
    <definedName name="terbilang3" localSheetId="41">IF('[2]Pos Log Serang 260721'!XFD1=0,"nol",IF(TYPE('[2]Pos Log Serang 260721'!XFD1)=1,IF(MOD('[2]Pos Log Serang 260721'!XFD1,INT('[2]Pos Log Serang 260721'!XFD1))=0,TRIM('176_W6_Sukabumi'!milyar3&amp;'176_W6_Sukabumi'!juta3&amp;'176_W6_Sukabumi'!ribu3&amp;'176_W6_Sukabumi'!ratus3),"ANGKA HARUS BILANGAN BULAT!"),"DATA TIDAK BOLEH BERTIPE TEKS!"))</definedName>
    <definedName name="terbilang3" localSheetId="42">IF('[2]Pos Log Serang 260721'!XFD1=0,"nol",IF(TYPE('[2]Pos Log Serang 260721'!XFD1)=1,IF(MOD('[2]Pos Log Serang 260721'!XFD1,INT('[2]Pos Log Serang 260721'!XFD1))=0,TRIM('177_W6_Tangerang'!milyar3&amp;'177_W6_Tangerang'!juta3&amp;'177_W6_Tangerang'!ribu3&amp;'177_W6_Tangerang'!ratus3),"ANGKA HARUS BILANGAN BULAT!"),"DATA TIDAK BOLEH BERTIPE TEKS!"))</definedName>
    <definedName name="terbilang3" localSheetId="43">IF('[2]Pos Log Serang 260721'!XFD1=0,"nol",IF(TYPE('[2]Pos Log Serang 260721'!XFD1)=1,IF(MOD('[2]Pos Log Serang 260721'!XFD1,INT('[2]Pos Log Serang 260721'!XFD1))=0,TRIM('178_W6_Meruya'!milyar3&amp;'178_W6_Meruya'!juta3&amp;'178_W6_Meruya'!ribu3&amp;'178_W6_Meruya'!ratus3),"ANGKA HARUS BILANGAN BULAT!"),"DATA TIDAK BOLEH BERTIPE TEKS!"))</definedName>
    <definedName name="terbilang3" localSheetId="44">IF('[2]Pos Log Serang 260721'!XFD1=0,"nol",IF(TYPE('[2]Pos Log Serang 260721'!XFD1)=1,IF(MOD('[2]Pos Log Serang 260721'!XFD1,INT('[2]Pos Log Serang 260721'!XFD1))=0,TRIM('179_W6_Kosambi'!milyar3&amp;'179_W6_Kosambi'!juta3&amp;'179_W6_Kosambi'!ribu3&amp;'179_W6_Kosambi'!ratus3),"ANGKA HARUS BILANGAN BULAT!"),"DATA TIDAK BOLEH BERTIPE TEKS!"))</definedName>
    <definedName name="terbilang3" localSheetId="45">IF('[2]Pos Log Serang 260721'!XFD1=0,"nol",IF(TYPE('[2]Pos Log Serang 260721'!XFD1)=1,IF(MOD('[2]Pos Log Serang 260721'!XFD1,INT('[2]Pos Log Serang 260721'!XFD1))=0,TRIM('180_W6_Tangerang'!milyar3&amp;'180_W6_Tangerang'!juta3&amp;'180_W6_Tangerang'!ribu3&amp;'180_W6_Tangerang'!ratus3),"ANGKA HARUS BILANGAN BULAT!"),"DATA TIDAK BOLEH BERTIPE TEKS!"))</definedName>
    <definedName name="terbilang3" localSheetId="49">IF('[2]Pos Log Serang 260721'!XFD1=0,"nol",IF(TYPE('[2]Pos Log Serang 260721'!XFD1)=1,IF(MOD('[2]Pos Log Serang 260721'!XFD1,INT('[2]Pos Log Serang 260721'!XFD1))=0,TRIM('184_Winson_Probolinggo'!milyar3&amp;'184_Winson_Probolinggo'!juta3&amp;'184_Winson_Probolinggo'!ribu3&amp;'184_Winson_Probolinggo'!ratus3),"ANGKA HARUS BILANGAN BULAT!"),"DATA TIDAK BOLEH BERTIPE TEKS!"))</definedName>
    <definedName name="terbilang3" localSheetId="50">IF('[2]Pos Log Serang 260721'!XFD1=0,"nol",IF(TYPE('[2]Pos Log Serang 260721'!XFD1)=1,IF(MOD('[2]Pos Log Serang 260721'!XFD1,INT('[2]Pos Log Serang 260721'!XFD1))=0,TRIM('185_Delta_Jawa tengah'!milyar3&amp;'185_Delta_Jawa tengah'!juta3&amp;'185_Delta_Jawa tengah'!ribu3&amp;'185_Delta_Jawa tengah'!ratus3),"ANGKA HARUS BILANGAN BULAT!"),"DATA TIDAK BOLEH BERTIPE TEKS!"))</definedName>
    <definedName name="terbilang3" localSheetId="53">IF('[2]Pos Log Serang 260721'!XFD1=0,"nol",IF(TYPE('[2]Pos Log Serang 260721'!XFD1)=1,IF(MOD('[2]Pos Log Serang 260721'!XFD1,INT('[2]Pos Log Serang 260721'!XFD1))=0,TRIM('188_Truelogs_Jambi'!milyar3&amp;'188_Truelogs_Jambi'!juta3&amp;'188_Truelogs_Jambi'!ribu3&amp;'188_Truelogs_Jambi'!ratus3),"ANGKA HARUS BILANGAN BULAT!"),"DATA TIDAK BOLEH BERTIPE TEKS!"))</definedName>
    <definedName name="terbilang3" localSheetId="57">IF('[2]Pos Log Serang 260721'!XFD1=0,"nol",IF(TYPE('[2]Pos Log Serang 260721'!XFD1)=1,IF(MOD('[2]Pos Log Serang 260721'!XFD1,INT('[2]Pos Log Serang 260721'!XFD1))=0,TRIM('192_Putra Log_Lombok'!milyar3&amp;'192_Putra Log_Lombok'!juta3&amp;'192_Putra Log_Lombok'!ribu3&amp;'192_Putra Log_Lombok'!ratus3),"ANGKA HARUS BILANGAN BULAT!"),"DATA TIDAK BOLEH BERTIPE TEKS!"))</definedName>
    <definedName name="terbilang3" localSheetId="58">IF('[2]Pos Log Serang 260721'!XFD1=0,"nol",IF(TYPE('[2]Pos Log Serang 260721'!XFD1)=1,IF(MOD('[2]Pos Log Serang 260721'!XFD1,INT('[2]Pos Log Serang 260721'!XFD1))=0,TRIM('193_Pratama Trans_Riau'!milyar3&amp;'193_Pratama Trans_Riau'!juta3&amp;'193_Pratama Trans_Riau'!ribu3&amp;'193_Pratama Trans_Riau'!ratus3),"ANGKA HARUS BILANGAN BULAT!"),"DATA TIDAK BOLEH BERTIPE TEKS!"))</definedName>
    <definedName name="terbilang3" localSheetId="62">IF('[3]Pos Log Serang 260721'!XFD1=0,"nol",IF(TYPE('[3]Pos Log Serang 260721'!XFD1)=1,IF(MOD('[3]Pos Log Serang 260721'!XFD1,INT('[3]Pos Log Serang 260721'!XFD1))=0,TRIM('197_Multitrans_Palembang'!milyar3&amp;'197_Multitrans_Palembang'!juta3&amp;'197_Multitrans_Palembang'!ribu3&amp;'197_Multitrans_Palembang'!ratus3),"ANGKA HARUS BILANGAN BULAT!"),"DATA TIDAK BOLEH BERTIPE TEKS!"))</definedName>
    <definedName name="terbilang3" localSheetId="63">IF('[2]Pos Log Serang 260721'!XFD1=0,"nol",IF(TYPE('[2]Pos Log Serang 260721'!XFD1)=1,IF(MOD('[2]Pos Log Serang 260721'!XFD1,INT('[2]Pos Log Serang 260721'!XFD1))=0,TRIM('198_Marugame Jogja'!milyar3&amp;'198_Marugame Jogja'!juta3&amp;'198_Marugame Jogja'!ribu3&amp;'198_Marugame Jogja'!ratus3),"ANGKA HARUS BILANGAN BULAT!"),"DATA TIDAK BOLEH BERTIPE TEKS!"))</definedName>
    <definedName name="terbilang3" localSheetId="64">IF('[2]Pos Log Serang 260721'!XFD1=0,"nol",IF(TYPE('[2]Pos Log Serang 260721'!XFD1)=1,IF(MOD('[2]Pos Log Serang 260721'!XFD1,INT('[2]Pos Log Serang 260721'!XFD1))=0,TRIM('199_Marugame_Smrng&amp;Cirebon'!milyar3&amp;'199_Marugame_Smrng&amp;Cirebon'!juta3&amp;'199_Marugame_Smrng&amp;Cirebon'!ribu3&amp;'199_Marugame_Smrng&amp;Cirebon'!ratus3),"ANGKA HARUS BILANGAN BULAT!"),"DATA TIDAK BOLEH BERTIPE TEKS!"))</definedName>
    <definedName name="terbilang3" localSheetId="65">IF('[2]Pos Log Serang 260721'!XFD1=0,"nol",IF(TYPE('[2]Pos Log Serang 260721'!XFD1)=1,IF(MOD('[2]Pos Log Serang 260721'!XFD1,INT('[2]Pos Log Serang 260721'!XFD1))=0,TRIM('200_Marugame_solo'!milyar3&amp;'200_Marugame_solo'!juta3&amp;'200_Marugame_solo'!ribu3&amp;'200_Marugame_solo'!ratus3),"ANGKA HARUS BILANGAN BULAT!"),"DATA TIDAK BOLEH BERTIPE TEKS!"))</definedName>
    <definedName name="terbilang3" localSheetId="66">IF('[2]Pos Log Serang 260721'!XFD1=0,"nol",IF(TYPE('[2]Pos Log Serang 260721'!XFD1)=1,IF(MOD('[2]Pos Log Serang 260721'!XFD1,INT('[2]Pos Log Serang 260721'!XFD1))=0,TRIM('201_Marugame_Bandung'!milyar3&amp;'201_Marugame_Bandung'!juta3&amp;'201_Marugame_Bandung'!ribu3&amp;'201_Marugame_Bandung'!ratus3),"ANGKA HARUS BILANGAN BULAT!"),"DATA TIDAK BOLEH BERTIPE TEKS!"))</definedName>
    <definedName name="terbilang3" localSheetId="74">IF('[2]Pos Log Serang 260721'!XFD1=0,"nol",IF(TYPE('[2]Pos Log Serang 260721'!XFD1)=1,IF(MOD('[2]Pos Log Serang 260721'!XFD1,INT('[2]Pos Log Serang 260721'!XFD1))=0,TRIM('209_Truelogs_Jambi Pel'!milyar3&amp;'209_Truelogs_Jambi Pel'!juta3&amp;'209_Truelogs_Jambi Pel'!ribu3&amp;'209_Truelogs_Jambi Pel'!ratus3),"ANGKA HARUS BILANGAN BULAT!"),"DATA TIDAK BOLEH BERTIPE TEKS!"))</definedName>
    <definedName name="terbilang3">IF('[2]Pos Log Serang 260721'!XFD1=0,"nol",IF(TYPE('[2]Pos Log Serang 260721'!XFD1)=1,IF(MOD('[2]Pos Log Serang 260721'!XFD1,INT('[2]Pos Log Serang 260721'!XFD1))=0,TRIM(milyar3&amp;juta3&amp;ribu3&amp;ratus3),"ANGKA HARUS BILANGAN BULAT!"),"DATA TIDAK BOLEH BERTIPE TEKS!"))</definedName>
    <definedName name="terbilang4" localSheetId="0">TRIM(IF((MID('134_Telkom Satelit_Bogor'!trbl4,LEN('134_Telkom Satelit_Bogor'!trbl4),1))="/",LEFT('134_Telkom Satelit_Bogor'!trbl4,LEN('134_Telkom Satelit_Bogor'!trbl4)-1),'134_Telkom Satelit_Bogor'!trbl4))</definedName>
    <definedName name="terbilang4" localSheetId="1">TRIM(IF((MID('135_SITC_pabeanan_Cina'!trbl4,LEN('135_SITC_pabeanan_Cina'!trbl4),1))="/",LEFT('135_SITC_pabeanan_Cina'!trbl4,LEN('135_SITC_pabeanan_Cina'!trbl4)-1),'135_SITC_pabeanan_Cina'!trbl4))</definedName>
    <definedName name="terbilang4" localSheetId="3">TRIM(IF((MID('137_Galaksi Mandiri_Makassar'!trbl4,LEN('137_Galaksi Mandiri_Makassar'!trbl4),1))="/",LEFT('137_Galaksi Mandiri_Makassar'!trbl4,LEN('137_Galaksi Mandiri_Makassar'!trbl4)-1),'137_Galaksi Mandiri_Makassar'!trbl4))</definedName>
    <definedName name="terbilang4" localSheetId="4">TRIM(IF((MID('138_Link pasifik_USA'!trbl4,LEN('138_Link pasifik_USA'!trbl4),1))="/",LEFT('138_Link pasifik_USA'!trbl4,LEN('138_Link pasifik_USA'!trbl4)-1),'138_Link pasifik_USA'!trbl4))</definedName>
    <definedName name="terbilang4" localSheetId="6">TRIM(IF((MID('140_Telkom Satelit_Depok'!trbl4,LEN('140_Telkom Satelit_Depok'!trbl4),1))="/",LEFT('140_Telkom Satelit_Depok'!trbl4,LEN('140_Telkom Satelit_Depok'!trbl4)-1),'140_Telkom Satelit_Depok'!trbl4))</definedName>
    <definedName name="terbilang4" localSheetId="7">TRIM(IF((MID('141_Marugame_solo'!trbl4,LEN('141_Marugame_solo'!trbl4),1))="/",LEFT('141_Marugame_solo'!trbl4,LEN('141_Marugame_solo'!trbl4)-1),'141_Marugame_solo'!trbl4))</definedName>
    <definedName name="terbilang4" localSheetId="8">TRIM(IF((MID('142_Marugame_Bandung'!trbl4,LEN('142_Marugame_Bandung'!trbl4),1))="/",LEFT('142_Marugame_Bandung'!trbl4,LEN('142_Marugame_Bandung'!trbl4)-1),'142_Marugame_Bandung'!trbl4))</definedName>
    <definedName name="terbilang4" localSheetId="9">TRIM(IF((MID('143_Marugame_Jakarta'!trbl4,LEN('143_Marugame_Jakarta'!trbl4),1))="/",LEFT('143_Marugame_Jakarta'!trbl4,LEN('143_Marugame_Jakarta'!trbl4)-1),'143_Marugame_Jakarta'!trbl4))</definedName>
    <definedName name="terbilang4" localSheetId="10">TRIM(IF((MID('144_Marugame_Jakarta '!trbl4,LEN('144_Marugame_Jakarta '!trbl4),1))="/",LEFT('144_Marugame_Jakarta '!trbl4,LEN('144_Marugame_Jakarta '!trbl4)-1),'144_Marugame_Jakarta '!trbl4))</definedName>
    <definedName name="terbilang4" localSheetId="11">TRIM(IF((MID('145_Marugame_Semarang'!trbl4,LEN('145_Marugame_Semarang'!trbl4),1))="/",LEFT('145_Marugame_Semarang'!trbl4,LEN('145_Marugame_Semarang'!trbl4)-1),'145_Marugame_Semarang'!trbl4))</definedName>
    <definedName name="terbilang4" localSheetId="12">TRIM(IF((MID('147_Marugame Jogja'!trbl4,LEN('147_Marugame Jogja'!trbl4),1))="/",LEFT('147_Marugame Jogja'!trbl4,LEN('147_Marugame Jogja'!trbl4)-1),'147_Marugame Jogja'!trbl4))</definedName>
    <definedName name="terbilang4" localSheetId="13">TRIM(IF((MID('148_Marugame Bandung'!trbl4,LEN('148_Marugame Bandung'!trbl4),1))="/",LEFT('148_Marugame Bandung'!trbl4,LEN('148_Marugame Bandung'!trbl4)-1),'148_Marugame Bandung'!trbl4))</definedName>
    <definedName name="terbilang4" localSheetId="14">TRIM(IF((MID('149_Marugame_Bogor'!trbl4,LEN('149_Marugame_Bogor'!trbl4),1))="/",LEFT('149_Marugame_Bogor'!trbl4,LEN('149_Marugame_Bogor'!trbl4)-1),'149_Marugame_Bogor'!trbl4))</definedName>
    <definedName name="terbilang4" localSheetId="22">TRIM(IF((MID('158_W6_DEPOK'!trbl4,LEN('158_W6_DEPOK'!trbl4),1))="/",LEFT('158_W6_DEPOK'!trbl4,LEN('158_W6_DEPOK'!trbl4)-1),'158_W6_DEPOK'!trbl4))</definedName>
    <definedName name="terbilang4" localSheetId="24">TRIM(IF((MID('159_W6_TANGERANG'!trbl4,LEN('159_W6_TANGERANG'!trbl4),1))="/",LEFT('159_W6_TANGERANG'!trbl4,LEN('159_W6_TANGERANG'!trbl4)-1),'159_W6_TANGERANG'!trbl4))</definedName>
    <definedName name="terbilang4" localSheetId="25">TRIM(IF((MID('160_W6_TANGERANG'!trbl4,LEN('160_W6_TANGERANG'!trbl4),1))="/",LEFT('160_W6_TANGERANG'!trbl4,LEN('160_W6_TANGERANG'!trbl4)-1),'160_W6_TANGERANG'!trbl4))</definedName>
    <definedName name="terbilang4" localSheetId="26">TRIM(IF((MID('161_W6_TANGERANG'!trbl4,LEN('161_W6_TANGERANG'!trbl4),1))="/",LEFT('161_W6_TANGERANG'!trbl4,LEN('161_W6_TANGERANG'!trbl4)-1),'161_W6_TANGERANG'!trbl4))</definedName>
    <definedName name="terbilang4" localSheetId="27">TRIM(IF((MID('162_W6_TANGERANG'!trbl4,LEN('162_W6_TANGERANG'!trbl4),1))="/",LEFT('162_W6_TANGERANG'!trbl4,LEN('162_W6_TANGERANG'!trbl4)-1),'162_W6_TANGERANG'!trbl4))</definedName>
    <definedName name="terbilang4" localSheetId="28">TRIM(IF((MID('163_W6_TANGERANG'!trbl4,LEN('163_W6_TANGERANG'!trbl4),1))="/",LEFT('163_W6_TANGERANG'!trbl4,LEN('163_W6_TANGERANG'!trbl4)-1),'163_W6_TANGERANG'!trbl4))</definedName>
    <definedName name="terbilang4" localSheetId="29">TRIM(IF((MID('164_W6_PULOGADUNG'!trbl4,LEN('164_W6_PULOGADUNG'!trbl4),1))="/",LEFT('164_W6_PULOGADUNG'!trbl4,LEN('164_W6_PULOGADUNG'!trbl4)-1),'164_W6_PULOGADUNG'!trbl4))</definedName>
    <definedName name="terbilang4" localSheetId="30">TRIM(IF((MID('165_W6_PENJARINGAN'!trbl4,LEN('165_W6_PENJARINGAN'!trbl4),1))="/",LEFT('165_W6_PENJARINGAN'!trbl4,LEN('165_W6_PENJARINGAN'!trbl4)-1),'165_W6_PENJARINGAN'!trbl4))</definedName>
    <definedName name="terbilang4" localSheetId="31">TRIM(IF((MID('166_W6_Pakuwon Surabaya'!trbl4,LEN('166_W6_Pakuwon Surabaya'!trbl4),1))="/",LEFT('166_W6_Pakuwon Surabaya'!trbl4,LEN('166_W6_Pakuwon Surabaya'!trbl4)-1),'166_W6_Pakuwon Surabaya'!trbl4))</definedName>
    <definedName name="terbilang4" localSheetId="32">TRIM(IF((MID('167_W6_Tangerang'!trbl4,LEN('167_W6_Tangerang'!trbl4),1))="/",LEFT('167_W6_Tangerang'!trbl4,LEN('167_W6_Tangerang'!trbl4)-1),'167_W6_Tangerang'!trbl4))</definedName>
    <definedName name="terbilang4" localSheetId="33">TRIM(IF((MID('168_W6_Tangerang'!trbl4,LEN('168_W6_Tangerang'!trbl4),1))="/",LEFT('168_W6_Tangerang'!trbl4,LEN('168_W6_Tangerang'!trbl4)-1),'168_W6_Tangerang'!trbl4))</definedName>
    <definedName name="terbilang4" localSheetId="34">TRIM(IF((MID('169_W6_ Cakung'!trbl4,LEN('169_W6_ Cakung'!trbl4),1))="/",LEFT('169_W6_ Cakung'!trbl4,LEN('169_W6_ Cakung'!trbl4)-1),'169_W6_ Cakung'!trbl4))</definedName>
    <definedName name="terbilang4" localSheetId="35">TRIM(IF((MID('170_W6_Citeureup'!trbl4,LEN('170_W6_Citeureup'!trbl4),1))="/",LEFT('170_W6_Citeureup'!trbl4,LEN('170_W6_Citeureup'!trbl4)-1),'170_W6_Citeureup'!trbl4))</definedName>
    <definedName name="terbilang4" localSheetId="36">TRIM(IF((MID('171_W6_Tangerang'!trbl4,LEN('171_W6_Tangerang'!trbl4),1))="/",LEFT('171_W6_Tangerang'!trbl4,LEN('171_W6_Tangerang'!trbl4)-1),'171_W6_Tangerang'!trbl4))</definedName>
    <definedName name="terbilang4" localSheetId="38">TRIM(IF((MID('172_W6_Ancol,Marunda, Koja'!trbl4,LEN('172_W6_Ancol,Marunda, Koja'!trbl4),1))="/",LEFT('172_W6_Ancol,Marunda, Koja'!trbl4,LEN('172_W6_Ancol,Marunda, Koja'!trbl4)-1),'172_W6_Ancol,Marunda, Koja'!trbl4))</definedName>
    <definedName name="terbilang4" localSheetId="37">TRIM(IF((MID('173_W6_Tangerang'!trbl4,LEN('173_W6_Tangerang'!trbl4),1))="/",LEFT('173_W6_Tangerang'!trbl4,LEN('173_W6_Tangerang'!trbl4)-1),'173_W6_Tangerang'!trbl4))</definedName>
    <definedName name="terbilang4" localSheetId="39">TRIM(IF((MID('174_W6_Tangerang '!trbl4,LEN('174_W6_Tangerang '!trbl4),1))="/",LEFT('174_W6_Tangerang '!trbl4,LEN('174_W6_Tangerang '!trbl4)-1),'174_W6_Tangerang '!trbl4))</definedName>
    <definedName name="terbilang4" localSheetId="40">TRIM(IF((MID('175_W6_Tangerang '!trbl4,LEN('175_W6_Tangerang '!trbl4),1))="/",LEFT('175_W6_Tangerang '!trbl4,LEN('175_W6_Tangerang '!trbl4)-1),'175_W6_Tangerang '!trbl4))</definedName>
    <definedName name="terbilang4" localSheetId="41">TRIM(IF((MID('176_W6_Sukabumi'!trbl4,LEN('176_W6_Sukabumi'!trbl4),1))="/",LEFT('176_W6_Sukabumi'!trbl4,LEN('176_W6_Sukabumi'!trbl4)-1),'176_W6_Sukabumi'!trbl4))</definedName>
    <definedName name="terbilang4" localSheetId="42">TRIM(IF((MID('177_W6_Tangerang'!trbl4,LEN('177_W6_Tangerang'!trbl4),1))="/",LEFT('177_W6_Tangerang'!trbl4,LEN('177_W6_Tangerang'!trbl4)-1),'177_W6_Tangerang'!trbl4))</definedName>
    <definedName name="terbilang4" localSheetId="43">TRIM(IF((MID('178_W6_Meruya'!trbl4,LEN('178_W6_Meruya'!trbl4),1))="/",LEFT('178_W6_Meruya'!trbl4,LEN('178_W6_Meruya'!trbl4)-1),'178_W6_Meruya'!trbl4))</definedName>
    <definedName name="terbilang4" localSheetId="44">TRIM(IF((MID('179_W6_Kosambi'!trbl4,LEN('179_W6_Kosambi'!trbl4),1))="/",LEFT('179_W6_Kosambi'!trbl4,LEN('179_W6_Kosambi'!trbl4)-1),'179_W6_Kosambi'!trbl4))</definedName>
    <definedName name="terbilang4" localSheetId="45">TRIM(IF((MID('180_W6_Tangerang'!trbl4,LEN('180_W6_Tangerang'!trbl4),1))="/",LEFT('180_W6_Tangerang'!trbl4,LEN('180_W6_Tangerang'!trbl4)-1),'180_W6_Tangerang'!trbl4))</definedName>
    <definedName name="terbilang4" localSheetId="49">TRIM(IF((MID('184_Winson_Probolinggo'!trbl4,LEN('184_Winson_Probolinggo'!trbl4),1))="/",LEFT('184_Winson_Probolinggo'!trbl4,LEN('184_Winson_Probolinggo'!trbl4)-1),'184_Winson_Probolinggo'!trbl4))</definedName>
    <definedName name="terbilang4" localSheetId="50">TRIM(IF((MID('185_Delta_Jawa tengah'!trbl4,LEN('185_Delta_Jawa tengah'!trbl4),1))="/",LEFT('185_Delta_Jawa tengah'!trbl4,LEN('185_Delta_Jawa tengah'!trbl4)-1),'185_Delta_Jawa tengah'!trbl4))</definedName>
    <definedName name="terbilang4" localSheetId="53">TRIM(IF((MID('188_Truelogs_Jambi'!trbl4,LEN('188_Truelogs_Jambi'!trbl4),1))="/",LEFT('188_Truelogs_Jambi'!trbl4,LEN('188_Truelogs_Jambi'!trbl4)-1),'188_Truelogs_Jambi'!trbl4))</definedName>
    <definedName name="terbilang4" localSheetId="57">TRIM(IF((MID('192_Putra Log_Lombok'!trbl4,LEN('192_Putra Log_Lombok'!trbl4),1))="/",LEFT('192_Putra Log_Lombok'!trbl4,LEN('192_Putra Log_Lombok'!trbl4)-1),'192_Putra Log_Lombok'!trbl4))</definedName>
    <definedName name="terbilang4" localSheetId="58">TRIM(IF((MID('193_Pratama Trans_Riau'!trbl4,LEN('193_Pratama Trans_Riau'!trbl4),1))="/",LEFT('193_Pratama Trans_Riau'!trbl4,LEN('193_Pratama Trans_Riau'!trbl4)-1),'193_Pratama Trans_Riau'!trbl4))</definedName>
    <definedName name="terbilang4" localSheetId="62">TRIM(IF((MID('197_Multitrans_Palembang'!trbl4,LEN('197_Multitrans_Palembang'!trbl4),1))="/",LEFT('197_Multitrans_Palembang'!trbl4,LEN('197_Multitrans_Palembang'!trbl4)-1),'197_Multitrans_Palembang'!trbl4))</definedName>
    <definedName name="terbilang4" localSheetId="63">TRIM(IF((MID('198_Marugame Jogja'!trbl4,LEN('198_Marugame Jogja'!trbl4),1))="/",LEFT('198_Marugame Jogja'!trbl4,LEN('198_Marugame Jogja'!trbl4)-1),'198_Marugame Jogja'!trbl4))</definedName>
    <definedName name="terbilang4" localSheetId="64">TRIM(IF((MID('199_Marugame_Smrng&amp;Cirebon'!trbl4,LEN('199_Marugame_Smrng&amp;Cirebon'!trbl4),1))="/",LEFT('199_Marugame_Smrng&amp;Cirebon'!trbl4,LEN('199_Marugame_Smrng&amp;Cirebon'!trbl4)-1),'199_Marugame_Smrng&amp;Cirebon'!trbl4))</definedName>
    <definedName name="terbilang4" localSheetId="65">TRIM(IF((MID('200_Marugame_solo'!trbl4,LEN('200_Marugame_solo'!trbl4),1))="/",LEFT('200_Marugame_solo'!trbl4,LEN('200_Marugame_solo'!trbl4)-1),'200_Marugame_solo'!trbl4))</definedName>
    <definedName name="terbilang4" localSheetId="66">TRIM(IF((MID('201_Marugame_Bandung'!trbl4,LEN('201_Marugame_Bandung'!trbl4),1))="/",LEFT('201_Marugame_Bandung'!trbl4,LEN('201_Marugame_Bandung'!trbl4)-1),'201_Marugame_Bandung'!trbl4))</definedName>
    <definedName name="terbilang4" localSheetId="74">TRIM(IF((MID('209_Truelogs_Jambi Pel'!trbl4,LEN('209_Truelogs_Jambi Pel'!trbl4),1))="/",LEFT('209_Truelogs_Jambi Pel'!trbl4,LEN('209_Truelogs_Jambi Pel'!trbl4)-1),'209_Truelogs_Jambi Pel'!trbl4))</definedName>
    <definedName name="terbilang4">TRIM(IF((MID(trbl4,LEN(trbl4),1))="/",LEFT(trbl4,LEN(trbl4)-1),trbl4))</definedName>
    <definedName name="trbl2" localSheetId="0">IF(nilai=0,"nol",IF(TYPE(nilai)=1,IF(MOD(nilai,INT(nilai))=0,TRIM('134_Telkom Satelit_Bogor'!milyar2&amp;'134_Telkom Satelit_Bogor'!juta2&amp;'134_Telkom Satelit_Bogor'!ribu2&amp;'134_Telkom Satelit_Bogor'!ratus2),"ANGKA HARUS BILANGAN BULAT!"),"DATA TIDAK BOLEH BERTIPE TEKS!"))</definedName>
    <definedName name="trbl2" localSheetId="1">IF(nilai=0,"nol",IF(TYPE(nilai)=1,IF(MOD(nilai,INT(nilai))=0,TRIM('135_SITC_pabeanan_Cina'!milyar2&amp;'135_SITC_pabeanan_Cina'!juta2&amp;'135_SITC_pabeanan_Cina'!ribu2&amp;'135_SITC_pabeanan_Cina'!ratus2),"ANGKA HARUS BILANGAN BULAT!"),"DATA TIDAK BOLEH BERTIPE TEKS!"))</definedName>
    <definedName name="trbl2" localSheetId="3">IF(nilai=0,"nol",IF(TYPE(nilai)=1,IF(MOD(nilai,INT(nilai))=0,TRIM('137_Galaksi Mandiri_Makassar'!milyar2&amp;'137_Galaksi Mandiri_Makassar'!juta2&amp;'137_Galaksi Mandiri_Makassar'!ribu2&amp;'137_Galaksi Mandiri_Makassar'!ratus2),"ANGKA HARUS BILANGAN BULAT!"),"DATA TIDAK BOLEH BERTIPE TEKS!"))</definedName>
    <definedName name="trbl2" localSheetId="4">IF(nilai=0,"nol",IF(TYPE(nilai)=1,IF(MOD(nilai,INT(nilai))=0,TRIM('138_Link pasifik_USA'!milyar2&amp;'138_Link pasifik_USA'!juta2&amp;'138_Link pasifik_USA'!ribu2&amp;'138_Link pasifik_USA'!ratus2),"ANGKA HARUS BILANGAN BULAT!"),"DATA TIDAK BOLEH BERTIPE TEKS!"))</definedName>
    <definedName name="trbl2" localSheetId="6">IF([0]!nilai=0,"nol",IF(TYPE([0]!nilai)=1,IF(MOD([0]!nilai,INT([0]!nilai))=0,TRIM('140_Telkom Satelit_Depok'!milyar2&amp;'140_Telkom Satelit_Depok'!juta2&amp;'140_Telkom Satelit_Depok'!ribu2&amp;'140_Telkom Satelit_Depok'!ratus2),"ANGKA HARUS BILANGAN BULAT!"),"DATA TIDAK BOLEH BERTIPE TEKS!"))</definedName>
    <definedName name="trbl2" localSheetId="7">IF(nilai=0,"nol",IF(TYPE(nilai)=1,IF(MOD(nilai,INT(nilai))=0,TRIM('141_Marugame_solo'!milyar2&amp;'141_Marugame_solo'!juta2&amp;'141_Marugame_solo'!ribu2&amp;'141_Marugame_solo'!ratus2),"ANGKA HARUS BILANGAN BULAT!"),"DATA TIDAK BOLEH BERTIPE TEKS!"))</definedName>
    <definedName name="trbl2" localSheetId="8">IF([0]!nilai=0,"nol",IF(TYPE([0]!nilai)=1,IF(MOD([0]!nilai,INT([0]!nilai))=0,TRIM('142_Marugame_Bandung'!milyar2&amp;'142_Marugame_Bandung'!juta2&amp;'142_Marugame_Bandung'!ribu2&amp;'142_Marugame_Bandung'!ratus2),"ANGKA HARUS BILANGAN BULAT!"),"DATA TIDAK BOLEH BERTIPE TEKS!"))</definedName>
    <definedName name="trbl2" localSheetId="9">IF([0]!nilai=0,"nol",IF(TYPE([0]!nilai)=1,IF(MOD([0]!nilai,INT([0]!nilai))=0,TRIM('143_Marugame_Jakarta'!milyar2&amp;'143_Marugame_Jakarta'!juta2&amp;'143_Marugame_Jakarta'!ribu2&amp;'143_Marugame_Jakarta'!ratus2),"ANGKA HARUS BILANGAN BULAT!"),"DATA TIDAK BOLEH BERTIPE TEKS!"))</definedName>
    <definedName name="trbl2" localSheetId="10">IF([0]!nilai=0,"nol",IF(TYPE([0]!nilai)=1,IF(MOD([0]!nilai,INT([0]!nilai))=0,TRIM('144_Marugame_Jakarta '!milyar2&amp;'144_Marugame_Jakarta '!juta2&amp;'144_Marugame_Jakarta '!ribu2&amp;'144_Marugame_Jakarta '!ratus2),"ANGKA HARUS BILANGAN BULAT!"),"DATA TIDAK BOLEH BERTIPE TEKS!"))</definedName>
    <definedName name="trbl2" localSheetId="11">IF([0]!nilai=0,"nol",IF(TYPE([0]!nilai)=1,IF(MOD([0]!nilai,INT([0]!nilai))=0,TRIM('145_Marugame_Semarang'!milyar2&amp;'145_Marugame_Semarang'!juta2&amp;'145_Marugame_Semarang'!ribu2&amp;'145_Marugame_Semarang'!ratus2),"ANGKA HARUS BILANGAN BULAT!"),"DATA TIDAK BOLEH BERTIPE TEKS!"))</definedName>
    <definedName name="trbl2" localSheetId="12">IF([0]!nilai=0,"nol",IF(TYPE([0]!nilai)=1,IF(MOD([0]!nilai,INT([0]!nilai))=0,TRIM('147_Marugame Jogja'!milyar2&amp;'147_Marugame Jogja'!juta2&amp;'147_Marugame Jogja'!ribu2&amp;'147_Marugame Jogja'!ratus2),"ANGKA HARUS BILANGAN BULAT!"),"DATA TIDAK BOLEH BERTIPE TEKS!"))</definedName>
    <definedName name="trbl2" localSheetId="13">IF([0]!nilai=0,"nol",IF(TYPE([0]!nilai)=1,IF(MOD([0]!nilai,INT([0]!nilai))=0,TRIM('148_Marugame Bandung'!milyar2&amp;'148_Marugame Bandung'!juta2&amp;'148_Marugame Bandung'!ribu2&amp;'148_Marugame Bandung'!ratus2),"ANGKA HARUS BILANGAN BULAT!"),"DATA TIDAK BOLEH BERTIPE TEKS!"))</definedName>
    <definedName name="trbl2" localSheetId="14">IF([0]!nilai=0,"nol",IF(TYPE([0]!nilai)=1,IF(MOD([0]!nilai,INT([0]!nilai))=0,TRIM('149_Marugame_Bogor'!milyar2&amp;'149_Marugame_Bogor'!juta2&amp;'149_Marugame_Bogor'!ribu2&amp;'149_Marugame_Bogor'!ratus2),"ANGKA HARUS BILANGAN BULAT!"),"DATA TIDAK BOLEH BERTIPE TEKS!"))</definedName>
    <definedName name="trbl2" localSheetId="22">IF([0]!nilai=0,"nol",IF(TYPE([0]!nilai)=1,IF(MOD([0]!nilai,INT([0]!nilai))=0,TRIM('158_W6_DEPOK'!milyar2&amp;'158_W6_DEPOK'!juta2&amp;'158_W6_DEPOK'!ribu2&amp;'158_W6_DEPOK'!ratus2),"ANGKA HARUS BILANGAN BULAT!"),"DATA TIDAK BOLEH BERTIPE TEKS!"))</definedName>
    <definedName name="trbl2" localSheetId="24">IF([0]!nilai=0,"nol",IF(TYPE([0]!nilai)=1,IF(MOD([0]!nilai,INT([0]!nilai))=0,TRIM('159_W6_TANGERANG'!milyar2&amp;'159_W6_TANGERANG'!juta2&amp;'159_W6_TANGERANG'!ribu2&amp;'159_W6_TANGERANG'!ratus2),"ANGKA HARUS BILANGAN BULAT!"),"DATA TIDAK BOLEH BERTIPE TEKS!"))</definedName>
    <definedName name="trbl2" localSheetId="25">IF([0]!nilai=0,"nol",IF(TYPE([0]!nilai)=1,IF(MOD([0]!nilai,INT([0]!nilai))=0,TRIM('160_W6_TANGERANG'!milyar2&amp;'160_W6_TANGERANG'!juta2&amp;'160_W6_TANGERANG'!ribu2&amp;'160_W6_TANGERANG'!ratus2),"ANGKA HARUS BILANGAN BULAT!"),"DATA TIDAK BOLEH BERTIPE TEKS!"))</definedName>
    <definedName name="trbl2" localSheetId="26">IF([0]!nilai=0,"nol",IF(TYPE([0]!nilai)=1,IF(MOD([0]!nilai,INT([0]!nilai))=0,TRIM('161_W6_TANGERANG'!milyar2&amp;'161_W6_TANGERANG'!juta2&amp;'161_W6_TANGERANG'!ribu2&amp;'161_W6_TANGERANG'!ratus2),"ANGKA HARUS BILANGAN BULAT!"),"DATA TIDAK BOLEH BERTIPE TEKS!"))</definedName>
    <definedName name="trbl2" localSheetId="27">IF([0]!nilai=0,"nol",IF(TYPE([0]!nilai)=1,IF(MOD([0]!nilai,INT([0]!nilai))=0,TRIM('162_W6_TANGERANG'!milyar2&amp;'162_W6_TANGERANG'!juta2&amp;'162_W6_TANGERANG'!ribu2&amp;'162_W6_TANGERANG'!ratus2),"ANGKA HARUS BILANGAN BULAT!"),"DATA TIDAK BOLEH BERTIPE TEKS!"))</definedName>
    <definedName name="trbl2" localSheetId="28">IF([0]!nilai=0,"nol",IF(TYPE([0]!nilai)=1,IF(MOD([0]!nilai,INT([0]!nilai))=0,TRIM('163_W6_TANGERANG'!milyar2&amp;'163_W6_TANGERANG'!juta2&amp;'163_W6_TANGERANG'!ribu2&amp;'163_W6_TANGERANG'!ratus2),"ANGKA HARUS BILANGAN BULAT!"),"DATA TIDAK BOLEH BERTIPE TEKS!"))</definedName>
    <definedName name="trbl2" localSheetId="29">IF([0]!nilai=0,"nol",IF(TYPE([0]!nilai)=1,IF(MOD([0]!nilai,INT([0]!nilai))=0,TRIM('164_W6_PULOGADUNG'!milyar2&amp;'164_W6_PULOGADUNG'!juta2&amp;'164_W6_PULOGADUNG'!ribu2&amp;'164_W6_PULOGADUNG'!ratus2),"ANGKA HARUS BILANGAN BULAT!"),"DATA TIDAK BOLEH BERTIPE TEKS!"))</definedName>
    <definedName name="trbl2" localSheetId="30">IF([0]!nilai=0,"nol",IF(TYPE([0]!nilai)=1,IF(MOD([0]!nilai,INT([0]!nilai))=0,TRIM('165_W6_PENJARINGAN'!milyar2&amp;'165_W6_PENJARINGAN'!juta2&amp;'165_W6_PENJARINGAN'!ribu2&amp;'165_W6_PENJARINGAN'!ratus2),"ANGKA HARUS BILANGAN BULAT!"),"DATA TIDAK BOLEH BERTIPE TEKS!"))</definedName>
    <definedName name="trbl2" localSheetId="31">IF([0]!nilai=0,"nol",IF(TYPE([0]!nilai)=1,IF(MOD([0]!nilai,INT([0]!nilai))=0,TRIM('166_W6_Pakuwon Surabaya'!milyar2&amp;'166_W6_Pakuwon Surabaya'!juta2&amp;'166_W6_Pakuwon Surabaya'!ribu2&amp;'166_W6_Pakuwon Surabaya'!ratus2),"ANGKA HARUS BILANGAN BULAT!"),"DATA TIDAK BOLEH BERTIPE TEKS!"))</definedName>
    <definedName name="trbl2" localSheetId="32">IF([0]!nilai=0,"nol",IF(TYPE([0]!nilai)=1,IF(MOD([0]!nilai,INT([0]!nilai))=0,TRIM('167_W6_Tangerang'!milyar2&amp;'167_W6_Tangerang'!juta2&amp;'167_W6_Tangerang'!ribu2&amp;'167_W6_Tangerang'!ratus2),"ANGKA HARUS BILANGAN BULAT!"),"DATA TIDAK BOLEH BERTIPE TEKS!"))</definedName>
    <definedName name="trbl2" localSheetId="33">IF([0]!nilai=0,"nol",IF(TYPE([0]!nilai)=1,IF(MOD([0]!nilai,INT([0]!nilai))=0,TRIM('168_W6_Tangerang'!milyar2&amp;'168_W6_Tangerang'!juta2&amp;'168_W6_Tangerang'!ribu2&amp;'168_W6_Tangerang'!ratus2),"ANGKA HARUS BILANGAN BULAT!"),"DATA TIDAK BOLEH BERTIPE TEKS!"))</definedName>
    <definedName name="trbl2" localSheetId="34">IF([0]!nilai=0,"nol",IF(TYPE([0]!nilai)=1,IF(MOD([0]!nilai,INT([0]!nilai))=0,TRIM('169_W6_ Cakung'!milyar2&amp;'169_W6_ Cakung'!juta2&amp;'169_W6_ Cakung'!ribu2&amp;'169_W6_ Cakung'!ratus2),"ANGKA HARUS BILANGAN BULAT!"),"DATA TIDAK BOLEH BERTIPE TEKS!"))</definedName>
    <definedName name="trbl2" localSheetId="35">IF([0]!nilai=0,"nol",IF(TYPE([0]!nilai)=1,IF(MOD([0]!nilai,INT([0]!nilai))=0,TRIM('170_W6_Citeureup'!milyar2&amp;'170_W6_Citeureup'!juta2&amp;'170_W6_Citeureup'!ribu2&amp;'170_W6_Citeureup'!ratus2),"ANGKA HARUS BILANGAN BULAT!"),"DATA TIDAK BOLEH BERTIPE TEKS!"))</definedName>
    <definedName name="trbl2" localSheetId="36">IF([0]!nilai=0,"nol",IF(TYPE([0]!nilai)=1,IF(MOD([0]!nilai,INT([0]!nilai))=0,TRIM('171_W6_Tangerang'!milyar2&amp;'171_W6_Tangerang'!juta2&amp;'171_W6_Tangerang'!ribu2&amp;'171_W6_Tangerang'!ratus2),"ANGKA HARUS BILANGAN BULAT!"),"DATA TIDAK BOLEH BERTIPE TEKS!"))</definedName>
    <definedName name="trbl2" localSheetId="38">IF([0]!nilai=0,"nol",IF(TYPE([0]!nilai)=1,IF(MOD([0]!nilai,INT([0]!nilai))=0,TRIM('172_W6_Ancol,Marunda, Koja'!milyar2&amp;'172_W6_Ancol,Marunda, Koja'!juta2&amp;'172_W6_Ancol,Marunda, Koja'!ribu2&amp;'172_W6_Ancol,Marunda, Koja'!ratus2),"ANGKA HARUS BILANGAN BULAT!"),"DATA TIDAK BOLEH BERTIPE TEKS!"))</definedName>
    <definedName name="trbl2" localSheetId="37">IF([0]!nilai=0,"nol",IF(TYPE([0]!nilai)=1,IF(MOD([0]!nilai,INT([0]!nilai))=0,TRIM('173_W6_Tangerang'!milyar2&amp;'173_W6_Tangerang'!juta2&amp;'173_W6_Tangerang'!ribu2&amp;'173_W6_Tangerang'!ratus2),"ANGKA HARUS BILANGAN BULAT!"),"DATA TIDAK BOLEH BERTIPE TEKS!"))</definedName>
    <definedName name="trbl2" localSheetId="39">IF([0]!nilai=0,"nol",IF(TYPE([0]!nilai)=1,IF(MOD([0]!nilai,INT([0]!nilai))=0,TRIM('174_W6_Tangerang '!milyar2&amp;'174_W6_Tangerang '!juta2&amp;'174_W6_Tangerang '!ribu2&amp;'174_W6_Tangerang '!ratus2),"ANGKA HARUS BILANGAN BULAT!"),"DATA TIDAK BOLEH BERTIPE TEKS!"))</definedName>
    <definedName name="trbl2" localSheetId="40">IF([0]!nilai=0,"nol",IF(TYPE([0]!nilai)=1,IF(MOD([0]!nilai,INT([0]!nilai))=0,TRIM('175_W6_Tangerang '!milyar2&amp;'175_W6_Tangerang '!juta2&amp;'175_W6_Tangerang '!ribu2&amp;'175_W6_Tangerang '!ratus2),"ANGKA HARUS BILANGAN BULAT!"),"DATA TIDAK BOLEH BERTIPE TEKS!"))</definedName>
    <definedName name="trbl2" localSheetId="41">IF([0]!nilai=0,"nol",IF(TYPE([0]!nilai)=1,IF(MOD([0]!nilai,INT([0]!nilai))=0,TRIM('176_W6_Sukabumi'!milyar2&amp;'176_W6_Sukabumi'!juta2&amp;'176_W6_Sukabumi'!ribu2&amp;'176_W6_Sukabumi'!ratus2),"ANGKA HARUS BILANGAN BULAT!"),"DATA TIDAK BOLEH BERTIPE TEKS!"))</definedName>
    <definedName name="trbl2" localSheetId="42">IF([0]!nilai=0,"nol",IF(TYPE([0]!nilai)=1,IF(MOD([0]!nilai,INT([0]!nilai))=0,TRIM('177_W6_Tangerang'!milyar2&amp;'177_W6_Tangerang'!juta2&amp;'177_W6_Tangerang'!ribu2&amp;'177_W6_Tangerang'!ratus2),"ANGKA HARUS BILANGAN BULAT!"),"DATA TIDAK BOLEH BERTIPE TEKS!"))</definedName>
    <definedName name="trbl2" localSheetId="43">IF([0]!nilai=0,"nol",IF(TYPE([0]!nilai)=1,IF(MOD([0]!nilai,INT([0]!nilai))=0,TRIM('178_W6_Meruya'!milyar2&amp;'178_W6_Meruya'!juta2&amp;'178_W6_Meruya'!ribu2&amp;'178_W6_Meruya'!ratus2),"ANGKA HARUS BILANGAN BULAT!"),"DATA TIDAK BOLEH BERTIPE TEKS!"))</definedName>
    <definedName name="trbl2" localSheetId="44">IF([0]!nilai=0,"nol",IF(TYPE([0]!nilai)=1,IF(MOD([0]!nilai,INT([0]!nilai))=0,TRIM('179_W6_Kosambi'!milyar2&amp;'179_W6_Kosambi'!juta2&amp;'179_W6_Kosambi'!ribu2&amp;'179_W6_Kosambi'!ratus2),"ANGKA HARUS BILANGAN BULAT!"),"DATA TIDAK BOLEH BERTIPE TEKS!"))</definedName>
    <definedName name="trbl2" localSheetId="45">IF([0]!nilai=0,"nol",IF(TYPE([0]!nilai)=1,IF(MOD([0]!nilai,INT([0]!nilai))=0,TRIM('180_W6_Tangerang'!milyar2&amp;'180_W6_Tangerang'!juta2&amp;'180_W6_Tangerang'!ribu2&amp;'180_W6_Tangerang'!ratus2),"ANGKA HARUS BILANGAN BULAT!"),"DATA TIDAK BOLEH BERTIPE TEKS!"))</definedName>
    <definedName name="trbl2" localSheetId="49">IF(nilai=0,"nol",IF(TYPE(nilai)=1,IF(MOD(nilai,INT(nilai))=0,TRIM('184_Winson_Probolinggo'!milyar2&amp;'184_Winson_Probolinggo'!juta2&amp;'184_Winson_Probolinggo'!ribu2&amp;'184_Winson_Probolinggo'!ratus2),"ANGKA HARUS BILANGAN BULAT!"),"DATA TIDAK BOLEH BERTIPE TEKS!"))</definedName>
    <definedName name="trbl2" localSheetId="50">IF([0]!nilai=0,"nol",IF(TYPE([0]!nilai)=1,IF(MOD([0]!nilai,INT([0]!nilai))=0,TRIM('185_Delta_Jawa tengah'!milyar2&amp;'185_Delta_Jawa tengah'!juta2&amp;'185_Delta_Jawa tengah'!ribu2&amp;'185_Delta_Jawa tengah'!ratus2),"ANGKA HARUS BILANGAN BULAT!"),"DATA TIDAK BOLEH BERTIPE TEKS!"))</definedName>
    <definedName name="trbl2" localSheetId="53">IF([0]!nilai=0,"nol",IF(TYPE([0]!nilai)=1,IF(MOD([0]!nilai,INT([0]!nilai))=0,TRIM('188_Truelogs_Jambi'!milyar2&amp;'188_Truelogs_Jambi'!juta2&amp;'188_Truelogs_Jambi'!ribu2&amp;'188_Truelogs_Jambi'!ratus2),"ANGKA HARUS BILANGAN BULAT!"),"DATA TIDAK BOLEH BERTIPE TEKS!"))</definedName>
    <definedName name="trbl2" localSheetId="57">IF(nilai=0,"nol",IF(TYPE(nilai)=1,IF(MOD(nilai,INT(nilai))=0,TRIM('192_Putra Log_Lombok'!milyar2&amp;'192_Putra Log_Lombok'!juta2&amp;'192_Putra Log_Lombok'!ribu2&amp;'192_Putra Log_Lombok'!ratus2),"ANGKA HARUS BILANGAN BULAT!"),"DATA TIDAK BOLEH BERTIPE TEKS!"))</definedName>
    <definedName name="trbl2" localSheetId="58">IF(nilai=0,"nol",IF(TYPE(nilai)=1,IF(MOD(nilai,INT(nilai))=0,TRIM('193_Pratama Trans_Riau'!milyar2&amp;'193_Pratama Trans_Riau'!juta2&amp;'193_Pratama Trans_Riau'!ribu2&amp;'193_Pratama Trans_Riau'!ratus2),"ANGKA HARUS BILANGAN BULAT!"),"DATA TIDAK BOLEH BERTIPE TEKS!"))</definedName>
    <definedName name="trbl2" localSheetId="62">IF('197_Multitrans_Palembang'!nilai=0,"nol",IF(TYPE('197_Multitrans_Palembang'!nilai)=1,IF(MOD('197_Multitrans_Palembang'!nilai,INT('197_Multitrans_Palembang'!nilai))=0,TRIM('197_Multitrans_Palembang'!milyar2&amp;'197_Multitrans_Palembang'!juta2&amp;'197_Multitrans_Palembang'!ribu2&amp;'197_Multitrans_Palembang'!ratus2),"ANGKA HARUS BILANGAN BULAT!"),"DATA TIDAK BOLEH BERTIPE TEKS!"))</definedName>
    <definedName name="trbl2" localSheetId="63">IF([0]!nilai=0,"nol",IF(TYPE([0]!nilai)=1,IF(MOD([0]!nilai,INT([0]!nilai))=0,TRIM('198_Marugame Jogja'!milyar2&amp;'198_Marugame Jogja'!juta2&amp;'198_Marugame Jogja'!ribu2&amp;'198_Marugame Jogja'!ratus2),"ANGKA HARUS BILANGAN BULAT!"),"DATA TIDAK BOLEH BERTIPE TEKS!"))</definedName>
    <definedName name="trbl2" localSheetId="64">IF([0]!nilai=0,"nol",IF(TYPE([0]!nilai)=1,IF(MOD([0]!nilai,INT([0]!nilai))=0,TRIM('199_Marugame_Smrng&amp;Cirebon'!milyar2&amp;'199_Marugame_Smrng&amp;Cirebon'!juta2&amp;'199_Marugame_Smrng&amp;Cirebon'!ribu2&amp;'199_Marugame_Smrng&amp;Cirebon'!ratus2),"ANGKA HARUS BILANGAN BULAT!"),"DATA TIDAK BOLEH BERTIPE TEKS!"))</definedName>
    <definedName name="trbl2" localSheetId="65">IF([0]!nilai=0,"nol",IF(TYPE([0]!nilai)=1,IF(MOD([0]!nilai,INT([0]!nilai))=0,TRIM('200_Marugame_solo'!milyar2&amp;'200_Marugame_solo'!juta2&amp;'200_Marugame_solo'!ribu2&amp;'200_Marugame_solo'!ratus2),"ANGKA HARUS BILANGAN BULAT!"),"DATA TIDAK BOLEH BERTIPE TEKS!"))</definedName>
    <definedName name="trbl2" localSheetId="66">IF([0]!nilai=0,"nol",IF(TYPE([0]!nilai)=1,IF(MOD([0]!nilai,INT([0]!nilai))=0,TRIM('201_Marugame_Bandung'!milyar2&amp;'201_Marugame_Bandung'!juta2&amp;'201_Marugame_Bandung'!ribu2&amp;'201_Marugame_Bandung'!ratus2),"ANGKA HARUS BILANGAN BULAT!"),"DATA TIDAK BOLEH BERTIPE TEKS!"))</definedName>
    <definedName name="trbl2" localSheetId="74">IF([0]!nilai=0,"nol",IF(TYPE([0]!nilai)=1,IF(MOD([0]!nilai,INT([0]!nilai))=0,TRIM('209_Truelogs_Jambi Pel'!milyar2&amp;'209_Truelogs_Jambi Pel'!juta2&amp;'209_Truelogs_Jambi Pel'!ribu2&amp;'209_Truelogs_Jambi Pel'!ratus2),"ANGKA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IF('[2]Pos Log Serang 260721'!XFD1=0,"nol",IF(TYPE('[2]Pos Log Serang 260721'!XFD1)=1,IF(MOD('[2]Pos Log Serang 260721'!XFD1,INT('[2]Pos Log Serang 260721'!XFD1))=0,TRIM('134_Telkom Satelit_Bogor'!milyar4&amp;'134_Telkom Satelit_Bogor'!juta4&amp;'134_Telkom Satelit_Bogor'!ribu4&amp;'134_Telkom Satelit_Bogor'!ratus4),"ANGKA HARUS BILANGAN BULAT!"),"DATA TIDAK BOLEH BERTIPE TEKS!"))</definedName>
    <definedName name="trbl4" localSheetId="1">IF('[2]Pos Log Serang 260721'!XFD1=0,"nol",IF(TYPE('[2]Pos Log Serang 260721'!XFD1)=1,IF(MOD('[2]Pos Log Serang 260721'!XFD1,INT('[2]Pos Log Serang 260721'!XFD1))=0,TRIM('135_SITC_pabeanan_Cina'!milyar4&amp;'135_SITC_pabeanan_Cina'!juta4&amp;'135_SITC_pabeanan_Cina'!ribu4&amp;'135_SITC_pabeanan_Cina'!ratus4),"ANGKA HARUS BILANGAN BULAT!"),"DATA TIDAK BOLEH BERTIPE TEKS!"))</definedName>
    <definedName name="trbl4" localSheetId="3">IF('[2]Pos Log Serang 260721'!XFD1=0,"nol",IF(TYPE('[2]Pos Log Serang 260721'!XFD1)=1,IF(MOD('[2]Pos Log Serang 260721'!XFD1,INT('[2]Pos Log Serang 260721'!XFD1))=0,TRIM('137_Galaksi Mandiri_Makassar'!milyar4&amp;'137_Galaksi Mandiri_Makassar'!juta4&amp;'137_Galaksi Mandiri_Makassar'!ribu4&amp;'137_Galaksi Mandiri_Makassar'!ratus4),"ANGKA HARUS BILANGAN BULAT!"),"DATA TIDAK BOLEH BERTIPE TEKS!"))</definedName>
    <definedName name="trbl4" localSheetId="4">IF('[2]Pos Log Serang 260721'!XFD1=0,"nol",IF(TYPE('[2]Pos Log Serang 260721'!XFD1)=1,IF(MOD('[2]Pos Log Serang 260721'!XFD1,INT('[2]Pos Log Serang 260721'!XFD1))=0,TRIM('138_Link pasifik_USA'!milyar4&amp;'138_Link pasifik_USA'!juta4&amp;'138_Link pasifik_USA'!ribu4&amp;'138_Link pasifik_USA'!ratus4),"ANGKA HARUS BILANGAN BULAT!"),"DATA TIDAK BOLEH BERTIPE TEKS!"))</definedName>
    <definedName name="trbl4" localSheetId="6">IF('[2]Pos Log Serang 260721'!XFD1=0,"nol",IF(TYPE('[2]Pos Log Serang 260721'!XFD1)=1,IF(MOD('[2]Pos Log Serang 260721'!XFD1,INT('[2]Pos Log Serang 260721'!XFD1))=0,TRIM('140_Telkom Satelit_Depok'!milyar4&amp;'140_Telkom Satelit_Depok'!juta4&amp;'140_Telkom Satelit_Depok'!ribu4&amp;'140_Telkom Satelit_Depok'!ratus4),"ANGKA HARUS BILANGAN BULAT!"),"DATA TIDAK BOLEH BERTIPE TEKS!"))</definedName>
    <definedName name="trbl4" localSheetId="7">IF('[2]Pos Log Serang 260721'!XFD1=0,"nol",IF(TYPE('[2]Pos Log Serang 260721'!XFD1)=1,IF(MOD('[2]Pos Log Serang 260721'!XFD1,INT('[2]Pos Log Serang 260721'!XFD1))=0,TRIM('141_Marugame_solo'!milyar4&amp;'141_Marugame_solo'!juta4&amp;'141_Marugame_solo'!ribu4&amp;'141_Marugame_solo'!ratus4),"ANGKA HARUS BILANGAN BULAT!"),"DATA TIDAK BOLEH BERTIPE TEKS!"))</definedName>
    <definedName name="trbl4" localSheetId="8">IF('[2]Pos Log Serang 260721'!XFD1=0,"nol",IF(TYPE('[2]Pos Log Serang 260721'!XFD1)=1,IF(MOD('[2]Pos Log Serang 260721'!XFD1,INT('[2]Pos Log Serang 260721'!XFD1))=0,TRIM('142_Marugame_Bandung'!milyar4&amp;'142_Marugame_Bandung'!juta4&amp;'142_Marugame_Bandung'!ribu4&amp;'142_Marugame_Bandung'!ratus4),"ANGKA HARUS BILANGAN BULAT!"),"DATA TIDAK BOLEH BERTIPE TEKS!"))</definedName>
    <definedName name="trbl4" localSheetId="9">IF('[2]Pos Log Serang 260721'!XFD1=0,"nol",IF(TYPE('[2]Pos Log Serang 260721'!XFD1)=1,IF(MOD('[2]Pos Log Serang 260721'!XFD1,INT('[2]Pos Log Serang 260721'!XFD1))=0,TRIM('143_Marugame_Jakarta'!milyar4&amp;'143_Marugame_Jakarta'!juta4&amp;'143_Marugame_Jakarta'!ribu4&amp;'143_Marugame_Jakarta'!ratus4),"ANGKA HARUS BILANGAN BULAT!"),"DATA TIDAK BOLEH BERTIPE TEKS!"))</definedName>
    <definedName name="trbl4" localSheetId="10">IF('[2]Pos Log Serang 260721'!XFD1=0,"nol",IF(TYPE('[2]Pos Log Serang 260721'!XFD1)=1,IF(MOD('[2]Pos Log Serang 260721'!XFD1,INT('[2]Pos Log Serang 260721'!XFD1))=0,TRIM('144_Marugame_Jakarta '!milyar4&amp;'144_Marugame_Jakarta '!juta4&amp;'144_Marugame_Jakarta '!ribu4&amp;'144_Marugame_Jakarta '!ratus4),"ANGKA HARUS BILANGAN BULAT!"),"DATA TIDAK BOLEH BERTIPE TEKS!"))</definedName>
    <definedName name="trbl4" localSheetId="11">IF('[2]Pos Log Serang 260721'!XFD1=0,"nol",IF(TYPE('[2]Pos Log Serang 260721'!XFD1)=1,IF(MOD('[2]Pos Log Serang 260721'!XFD1,INT('[2]Pos Log Serang 260721'!XFD1))=0,TRIM('145_Marugame_Semarang'!milyar4&amp;'145_Marugame_Semarang'!juta4&amp;'145_Marugame_Semarang'!ribu4&amp;'145_Marugame_Semarang'!ratus4),"ANGKA HARUS BILANGAN BULAT!"),"DATA TIDAK BOLEH BERTIPE TEKS!"))</definedName>
    <definedName name="trbl4" localSheetId="12">IF('[2]Pos Log Serang 260721'!XFD1=0,"nol",IF(TYPE('[2]Pos Log Serang 260721'!XFD1)=1,IF(MOD('[2]Pos Log Serang 260721'!XFD1,INT('[2]Pos Log Serang 260721'!XFD1))=0,TRIM('147_Marugame Jogja'!milyar4&amp;'147_Marugame Jogja'!juta4&amp;'147_Marugame Jogja'!ribu4&amp;'147_Marugame Jogja'!ratus4),"ANGKA HARUS BILANGAN BULAT!"),"DATA TIDAK BOLEH BERTIPE TEKS!"))</definedName>
    <definedName name="trbl4" localSheetId="13">IF('[2]Pos Log Serang 260721'!XFD1=0,"nol",IF(TYPE('[2]Pos Log Serang 260721'!XFD1)=1,IF(MOD('[2]Pos Log Serang 260721'!XFD1,INT('[2]Pos Log Serang 260721'!XFD1))=0,TRIM('148_Marugame Bandung'!milyar4&amp;'148_Marugame Bandung'!juta4&amp;'148_Marugame Bandung'!ribu4&amp;'148_Marugame Bandung'!ratus4),"ANGKA HARUS BILANGAN BULAT!"),"DATA TIDAK BOLEH BERTIPE TEKS!"))</definedName>
    <definedName name="trbl4" localSheetId="14">IF('[2]Pos Log Serang 260721'!XFD1=0,"nol",IF(TYPE('[2]Pos Log Serang 260721'!XFD1)=1,IF(MOD('[2]Pos Log Serang 260721'!XFD1,INT('[2]Pos Log Serang 260721'!XFD1))=0,TRIM('149_Marugame_Bogor'!milyar4&amp;'149_Marugame_Bogor'!juta4&amp;'149_Marugame_Bogor'!ribu4&amp;'149_Marugame_Bogor'!ratus4),"ANGKA HARUS BILANGAN BULAT!"),"DATA TIDAK BOLEH BERTIPE TEKS!"))</definedName>
    <definedName name="trbl4" localSheetId="22">IF('[2]Pos Log Serang 260721'!XFD1=0,"nol",IF(TYPE('[2]Pos Log Serang 260721'!XFD1)=1,IF(MOD('[2]Pos Log Serang 260721'!XFD1,INT('[2]Pos Log Serang 260721'!XFD1))=0,TRIM('158_W6_DEPOK'!milyar4&amp;'158_W6_DEPOK'!juta4&amp;'158_W6_DEPOK'!ribu4&amp;'158_W6_DEPOK'!ratus4),"ANGKA HARUS BILANGAN BULAT!"),"DATA TIDAK BOLEH BERTIPE TEKS!"))</definedName>
    <definedName name="trbl4" localSheetId="24">IF('[2]Pos Log Serang 260721'!XFD1=0,"nol",IF(TYPE('[2]Pos Log Serang 260721'!XFD1)=1,IF(MOD('[2]Pos Log Serang 260721'!XFD1,INT('[2]Pos Log Serang 260721'!XFD1))=0,TRIM('159_W6_TANGERANG'!milyar4&amp;'159_W6_TANGERANG'!juta4&amp;'159_W6_TANGERANG'!ribu4&amp;'159_W6_TANGERANG'!ratus4),"ANGKA HARUS BILANGAN BULAT!"),"DATA TIDAK BOLEH BERTIPE TEKS!"))</definedName>
    <definedName name="trbl4" localSheetId="25">IF('[2]Pos Log Serang 260721'!XFD1=0,"nol",IF(TYPE('[2]Pos Log Serang 260721'!XFD1)=1,IF(MOD('[2]Pos Log Serang 260721'!XFD1,INT('[2]Pos Log Serang 260721'!XFD1))=0,TRIM('160_W6_TANGERANG'!milyar4&amp;'160_W6_TANGERANG'!juta4&amp;'160_W6_TANGERANG'!ribu4&amp;'160_W6_TANGERANG'!ratus4),"ANGKA HARUS BILANGAN BULAT!"),"DATA TIDAK BOLEH BERTIPE TEKS!"))</definedName>
    <definedName name="trbl4" localSheetId="26">IF('[2]Pos Log Serang 260721'!XFD1=0,"nol",IF(TYPE('[2]Pos Log Serang 260721'!XFD1)=1,IF(MOD('[2]Pos Log Serang 260721'!XFD1,INT('[2]Pos Log Serang 260721'!XFD1))=0,TRIM('161_W6_TANGERANG'!milyar4&amp;'161_W6_TANGERANG'!juta4&amp;'161_W6_TANGERANG'!ribu4&amp;'161_W6_TANGERANG'!ratus4),"ANGKA HARUS BILANGAN BULAT!"),"DATA TIDAK BOLEH BERTIPE TEKS!"))</definedName>
    <definedName name="trbl4" localSheetId="27">IF('[2]Pos Log Serang 260721'!XFD1=0,"nol",IF(TYPE('[2]Pos Log Serang 260721'!XFD1)=1,IF(MOD('[2]Pos Log Serang 260721'!XFD1,INT('[2]Pos Log Serang 260721'!XFD1))=0,TRIM('162_W6_TANGERANG'!milyar4&amp;'162_W6_TANGERANG'!juta4&amp;'162_W6_TANGERANG'!ribu4&amp;'162_W6_TANGERANG'!ratus4),"ANGKA HARUS BILANGAN BULAT!"),"DATA TIDAK BOLEH BERTIPE TEKS!"))</definedName>
    <definedName name="trbl4" localSheetId="28">IF('[2]Pos Log Serang 260721'!XFD1=0,"nol",IF(TYPE('[2]Pos Log Serang 260721'!XFD1)=1,IF(MOD('[2]Pos Log Serang 260721'!XFD1,INT('[2]Pos Log Serang 260721'!XFD1))=0,TRIM('163_W6_TANGERANG'!milyar4&amp;'163_W6_TANGERANG'!juta4&amp;'163_W6_TANGERANG'!ribu4&amp;'163_W6_TANGERANG'!ratus4),"ANGKA HARUS BILANGAN BULAT!"),"DATA TIDAK BOLEH BERTIPE TEKS!"))</definedName>
    <definedName name="trbl4" localSheetId="29">IF('[2]Pos Log Serang 260721'!XFD1=0,"nol",IF(TYPE('[2]Pos Log Serang 260721'!XFD1)=1,IF(MOD('[2]Pos Log Serang 260721'!XFD1,INT('[2]Pos Log Serang 260721'!XFD1))=0,TRIM('164_W6_PULOGADUNG'!milyar4&amp;'164_W6_PULOGADUNG'!juta4&amp;'164_W6_PULOGADUNG'!ribu4&amp;'164_W6_PULOGADUNG'!ratus4),"ANGKA HARUS BILANGAN BULAT!"),"DATA TIDAK BOLEH BERTIPE TEKS!"))</definedName>
    <definedName name="trbl4" localSheetId="30">IF('[2]Pos Log Serang 260721'!XFD1=0,"nol",IF(TYPE('[2]Pos Log Serang 260721'!XFD1)=1,IF(MOD('[2]Pos Log Serang 260721'!XFD1,INT('[2]Pos Log Serang 260721'!XFD1))=0,TRIM('165_W6_PENJARINGAN'!milyar4&amp;'165_W6_PENJARINGAN'!juta4&amp;'165_W6_PENJARINGAN'!ribu4&amp;'165_W6_PENJARINGAN'!ratus4),"ANGKA HARUS BILANGAN BULAT!"),"DATA TIDAK BOLEH BERTIPE TEKS!"))</definedName>
    <definedName name="trbl4" localSheetId="31">IF('[2]Pos Log Serang 260721'!XFD1=0,"nol",IF(TYPE('[2]Pos Log Serang 260721'!XFD1)=1,IF(MOD('[2]Pos Log Serang 260721'!XFD1,INT('[2]Pos Log Serang 260721'!XFD1))=0,TRIM('166_W6_Pakuwon Surabaya'!milyar4&amp;'166_W6_Pakuwon Surabaya'!juta4&amp;'166_W6_Pakuwon Surabaya'!ribu4&amp;'166_W6_Pakuwon Surabaya'!ratus4),"ANGKA HARUS BILANGAN BULAT!"),"DATA TIDAK BOLEH BERTIPE TEKS!"))</definedName>
    <definedName name="trbl4" localSheetId="32">IF('[2]Pos Log Serang 260721'!XFD1=0,"nol",IF(TYPE('[2]Pos Log Serang 260721'!XFD1)=1,IF(MOD('[2]Pos Log Serang 260721'!XFD1,INT('[2]Pos Log Serang 260721'!XFD1))=0,TRIM('167_W6_Tangerang'!milyar4&amp;'167_W6_Tangerang'!juta4&amp;'167_W6_Tangerang'!ribu4&amp;'167_W6_Tangerang'!ratus4),"ANGKA HARUS BILANGAN BULAT!"),"DATA TIDAK BOLEH BERTIPE TEKS!"))</definedName>
    <definedName name="trbl4" localSheetId="33">IF('[2]Pos Log Serang 260721'!XFD1=0,"nol",IF(TYPE('[2]Pos Log Serang 260721'!XFD1)=1,IF(MOD('[2]Pos Log Serang 260721'!XFD1,INT('[2]Pos Log Serang 260721'!XFD1))=0,TRIM('168_W6_Tangerang'!milyar4&amp;'168_W6_Tangerang'!juta4&amp;'168_W6_Tangerang'!ribu4&amp;'168_W6_Tangerang'!ratus4),"ANGKA HARUS BILANGAN BULAT!"),"DATA TIDAK BOLEH BERTIPE TEKS!"))</definedName>
    <definedName name="trbl4" localSheetId="34">IF('[2]Pos Log Serang 260721'!XFD1=0,"nol",IF(TYPE('[2]Pos Log Serang 260721'!XFD1)=1,IF(MOD('[2]Pos Log Serang 260721'!XFD1,INT('[2]Pos Log Serang 260721'!XFD1))=0,TRIM('169_W6_ Cakung'!milyar4&amp;'169_W6_ Cakung'!juta4&amp;'169_W6_ Cakung'!ribu4&amp;'169_W6_ Cakung'!ratus4),"ANGKA HARUS BILANGAN BULAT!"),"DATA TIDAK BOLEH BERTIPE TEKS!"))</definedName>
    <definedName name="trbl4" localSheetId="35">IF('[2]Pos Log Serang 260721'!XFD1=0,"nol",IF(TYPE('[2]Pos Log Serang 260721'!XFD1)=1,IF(MOD('[2]Pos Log Serang 260721'!XFD1,INT('[2]Pos Log Serang 260721'!XFD1))=0,TRIM('170_W6_Citeureup'!milyar4&amp;'170_W6_Citeureup'!juta4&amp;'170_W6_Citeureup'!ribu4&amp;'170_W6_Citeureup'!ratus4),"ANGKA HARUS BILANGAN BULAT!"),"DATA TIDAK BOLEH BERTIPE TEKS!"))</definedName>
    <definedName name="trbl4" localSheetId="36">IF('[2]Pos Log Serang 260721'!XFD1=0,"nol",IF(TYPE('[2]Pos Log Serang 260721'!XFD1)=1,IF(MOD('[2]Pos Log Serang 260721'!XFD1,INT('[2]Pos Log Serang 260721'!XFD1))=0,TRIM('171_W6_Tangerang'!milyar4&amp;'171_W6_Tangerang'!juta4&amp;'171_W6_Tangerang'!ribu4&amp;'171_W6_Tangerang'!ratus4),"ANGKA HARUS BILANGAN BULAT!"),"DATA TIDAK BOLEH BERTIPE TEKS!"))</definedName>
    <definedName name="trbl4" localSheetId="38">IF('[2]Pos Log Serang 260721'!XFD1=0,"nol",IF(TYPE('[2]Pos Log Serang 260721'!XFD1)=1,IF(MOD('[2]Pos Log Serang 260721'!XFD1,INT('[2]Pos Log Serang 260721'!XFD1))=0,TRIM('172_W6_Ancol,Marunda, Koja'!milyar4&amp;'172_W6_Ancol,Marunda, Koja'!juta4&amp;'172_W6_Ancol,Marunda, Koja'!ribu4&amp;'172_W6_Ancol,Marunda, Koja'!ratus4),"ANGKA HARUS BILANGAN BULAT!"),"DATA TIDAK BOLEH BERTIPE TEKS!"))</definedName>
    <definedName name="trbl4" localSheetId="37">IF('[2]Pos Log Serang 260721'!XFD1=0,"nol",IF(TYPE('[2]Pos Log Serang 260721'!XFD1)=1,IF(MOD('[2]Pos Log Serang 260721'!XFD1,INT('[2]Pos Log Serang 260721'!XFD1))=0,TRIM('173_W6_Tangerang'!milyar4&amp;'173_W6_Tangerang'!juta4&amp;'173_W6_Tangerang'!ribu4&amp;'173_W6_Tangerang'!ratus4),"ANGKA HARUS BILANGAN BULAT!"),"DATA TIDAK BOLEH BERTIPE TEKS!"))</definedName>
    <definedName name="trbl4" localSheetId="39">IF('[2]Pos Log Serang 260721'!XFD1=0,"nol",IF(TYPE('[2]Pos Log Serang 260721'!XFD1)=1,IF(MOD('[2]Pos Log Serang 260721'!XFD1,INT('[2]Pos Log Serang 260721'!XFD1))=0,TRIM('174_W6_Tangerang '!milyar4&amp;'174_W6_Tangerang '!juta4&amp;'174_W6_Tangerang '!ribu4&amp;'174_W6_Tangerang '!ratus4),"ANGKA HARUS BILANGAN BULAT!"),"DATA TIDAK BOLEH BERTIPE TEKS!"))</definedName>
    <definedName name="trbl4" localSheetId="40">IF('[2]Pos Log Serang 260721'!XFD1=0,"nol",IF(TYPE('[2]Pos Log Serang 260721'!XFD1)=1,IF(MOD('[2]Pos Log Serang 260721'!XFD1,INT('[2]Pos Log Serang 260721'!XFD1))=0,TRIM('175_W6_Tangerang '!milyar4&amp;'175_W6_Tangerang '!juta4&amp;'175_W6_Tangerang '!ribu4&amp;'175_W6_Tangerang '!ratus4),"ANGKA HARUS BILANGAN BULAT!"),"DATA TIDAK BOLEH BERTIPE TEKS!"))</definedName>
    <definedName name="trbl4" localSheetId="41">IF('[2]Pos Log Serang 260721'!XFD1=0,"nol",IF(TYPE('[2]Pos Log Serang 260721'!XFD1)=1,IF(MOD('[2]Pos Log Serang 260721'!XFD1,INT('[2]Pos Log Serang 260721'!XFD1))=0,TRIM('176_W6_Sukabumi'!milyar4&amp;'176_W6_Sukabumi'!juta4&amp;'176_W6_Sukabumi'!ribu4&amp;'176_W6_Sukabumi'!ratus4),"ANGKA HARUS BILANGAN BULAT!"),"DATA TIDAK BOLEH BERTIPE TEKS!"))</definedName>
    <definedName name="trbl4" localSheetId="42">IF('[2]Pos Log Serang 260721'!XFD1=0,"nol",IF(TYPE('[2]Pos Log Serang 260721'!XFD1)=1,IF(MOD('[2]Pos Log Serang 260721'!XFD1,INT('[2]Pos Log Serang 260721'!XFD1))=0,TRIM('177_W6_Tangerang'!milyar4&amp;'177_W6_Tangerang'!juta4&amp;'177_W6_Tangerang'!ribu4&amp;'177_W6_Tangerang'!ratus4),"ANGKA HARUS BILANGAN BULAT!"),"DATA TIDAK BOLEH BERTIPE TEKS!"))</definedName>
    <definedName name="trbl4" localSheetId="43">IF('[2]Pos Log Serang 260721'!XFD1=0,"nol",IF(TYPE('[2]Pos Log Serang 260721'!XFD1)=1,IF(MOD('[2]Pos Log Serang 260721'!XFD1,INT('[2]Pos Log Serang 260721'!XFD1))=0,TRIM('178_W6_Meruya'!milyar4&amp;'178_W6_Meruya'!juta4&amp;'178_W6_Meruya'!ribu4&amp;'178_W6_Meruya'!ratus4),"ANGKA HARUS BILANGAN BULAT!"),"DATA TIDAK BOLEH BERTIPE TEKS!"))</definedName>
    <definedName name="trbl4" localSheetId="44">IF('[2]Pos Log Serang 260721'!XFD1=0,"nol",IF(TYPE('[2]Pos Log Serang 260721'!XFD1)=1,IF(MOD('[2]Pos Log Serang 260721'!XFD1,INT('[2]Pos Log Serang 260721'!XFD1))=0,TRIM('179_W6_Kosambi'!milyar4&amp;'179_W6_Kosambi'!juta4&amp;'179_W6_Kosambi'!ribu4&amp;'179_W6_Kosambi'!ratus4),"ANGKA HARUS BILANGAN BULAT!"),"DATA TIDAK BOLEH BERTIPE TEKS!"))</definedName>
    <definedName name="trbl4" localSheetId="45">IF('[2]Pos Log Serang 260721'!XFD1=0,"nol",IF(TYPE('[2]Pos Log Serang 260721'!XFD1)=1,IF(MOD('[2]Pos Log Serang 260721'!XFD1,INT('[2]Pos Log Serang 260721'!XFD1))=0,TRIM('180_W6_Tangerang'!milyar4&amp;'180_W6_Tangerang'!juta4&amp;'180_W6_Tangerang'!ribu4&amp;'180_W6_Tangerang'!ratus4),"ANGKA HARUS BILANGAN BULAT!"),"DATA TIDAK BOLEH BERTIPE TEKS!"))</definedName>
    <definedName name="trbl4" localSheetId="49">IF('[2]Pos Log Serang 260721'!XFD1=0,"nol",IF(TYPE('[2]Pos Log Serang 260721'!XFD1)=1,IF(MOD('[2]Pos Log Serang 260721'!XFD1,INT('[2]Pos Log Serang 260721'!XFD1))=0,TRIM('184_Winson_Probolinggo'!milyar4&amp;'184_Winson_Probolinggo'!juta4&amp;'184_Winson_Probolinggo'!ribu4&amp;'184_Winson_Probolinggo'!ratus4),"ANGKA HARUS BILANGAN BULAT!"),"DATA TIDAK BOLEH BERTIPE TEKS!"))</definedName>
    <definedName name="trbl4" localSheetId="50">IF('[2]Pos Log Serang 260721'!XFD1=0,"nol",IF(TYPE('[2]Pos Log Serang 260721'!XFD1)=1,IF(MOD('[2]Pos Log Serang 260721'!XFD1,INT('[2]Pos Log Serang 260721'!XFD1))=0,TRIM('185_Delta_Jawa tengah'!milyar4&amp;'185_Delta_Jawa tengah'!juta4&amp;'185_Delta_Jawa tengah'!ribu4&amp;'185_Delta_Jawa tengah'!ratus4),"ANGKA HARUS BILANGAN BULAT!"),"DATA TIDAK BOLEH BERTIPE TEKS!"))</definedName>
    <definedName name="trbl4" localSheetId="53">IF('[2]Pos Log Serang 260721'!XFD1=0,"nol",IF(TYPE('[2]Pos Log Serang 260721'!XFD1)=1,IF(MOD('[2]Pos Log Serang 260721'!XFD1,INT('[2]Pos Log Serang 260721'!XFD1))=0,TRIM('188_Truelogs_Jambi'!milyar4&amp;'188_Truelogs_Jambi'!juta4&amp;'188_Truelogs_Jambi'!ribu4&amp;'188_Truelogs_Jambi'!ratus4),"ANGKA HARUS BILANGAN BULAT!"),"DATA TIDAK BOLEH BERTIPE TEKS!"))</definedName>
    <definedName name="trbl4" localSheetId="57">IF('[2]Pos Log Serang 260721'!XFD1=0,"nol",IF(TYPE('[2]Pos Log Serang 260721'!XFD1)=1,IF(MOD('[2]Pos Log Serang 260721'!XFD1,INT('[2]Pos Log Serang 260721'!XFD1))=0,TRIM('192_Putra Log_Lombok'!milyar4&amp;'192_Putra Log_Lombok'!juta4&amp;'192_Putra Log_Lombok'!ribu4&amp;'192_Putra Log_Lombok'!ratus4),"ANGKA HARUS BILANGAN BULAT!"),"DATA TIDAK BOLEH BERTIPE TEKS!"))</definedName>
    <definedName name="trbl4" localSheetId="58">IF('[2]Pos Log Serang 260721'!XFD1=0,"nol",IF(TYPE('[2]Pos Log Serang 260721'!XFD1)=1,IF(MOD('[2]Pos Log Serang 260721'!XFD1,INT('[2]Pos Log Serang 260721'!XFD1))=0,TRIM('193_Pratama Trans_Riau'!milyar4&amp;'193_Pratama Trans_Riau'!juta4&amp;'193_Pratama Trans_Riau'!ribu4&amp;'193_Pratama Trans_Riau'!ratus4),"ANGKA HARUS BILANGAN BULAT!"),"DATA TIDAK BOLEH BERTIPE TEKS!"))</definedName>
    <definedName name="trbl4" localSheetId="62">IF('[3]Pos Log Serang 260721'!XFD1=0,"nol",IF(TYPE('[3]Pos Log Serang 260721'!XFD1)=1,IF(MOD('[3]Pos Log Serang 260721'!XFD1,INT('[3]Pos Log Serang 260721'!XFD1))=0,TRIM('197_Multitrans_Palembang'!milyar4&amp;'197_Multitrans_Palembang'!juta4&amp;'197_Multitrans_Palembang'!ribu4&amp;'197_Multitrans_Palembang'!ratus4),"ANGKA HARUS BILANGAN BULAT!"),"DATA TIDAK BOLEH BERTIPE TEKS!"))</definedName>
    <definedName name="trbl4" localSheetId="63">IF('[2]Pos Log Serang 260721'!XFD1=0,"nol",IF(TYPE('[2]Pos Log Serang 260721'!XFD1)=1,IF(MOD('[2]Pos Log Serang 260721'!XFD1,INT('[2]Pos Log Serang 260721'!XFD1))=0,TRIM('198_Marugame Jogja'!milyar4&amp;'198_Marugame Jogja'!juta4&amp;'198_Marugame Jogja'!ribu4&amp;'198_Marugame Jogja'!ratus4),"ANGKA HARUS BILANGAN BULAT!"),"DATA TIDAK BOLEH BERTIPE TEKS!"))</definedName>
    <definedName name="trbl4" localSheetId="64">IF('[2]Pos Log Serang 260721'!XFD1=0,"nol",IF(TYPE('[2]Pos Log Serang 260721'!XFD1)=1,IF(MOD('[2]Pos Log Serang 260721'!XFD1,INT('[2]Pos Log Serang 260721'!XFD1))=0,TRIM('199_Marugame_Smrng&amp;Cirebon'!milyar4&amp;'199_Marugame_Smrng&amp;Cirebon'!juta4&amp;'199_Marugame_Smrng&amp;Cirebon'!ribu4&amp;'199_Marugame_Smrng&amp;Cirebon'!ratus4),"ANGKA HARUS BILANGAN BULAT!"),"DATA TIDAK BOLEH BERTIPE TEKS!"))</definedName>
    <definedName name="trbl4" localSheetId="65">IF('[2]Pos Log Serang 260721'!XFD1=0,"nol",IF(TYPE('[2]Pos Log Serang 260721'!XFD1)=1,IF(MOD('[2]Pos Log Serang 260721'!XFD1,INT('[2]Pos Log Serang 260721'!XFD1))=0,TRIM('200_Marugame_solo'!milyar4&amp;'200_Marugame_solo'!juta4&amp;'200_Marugame_solo'!ribu4&amp;'200_Marugame_solo'!ratus4),"ANGKA HARUS BILANGAN BULAT!"),"DATA TIDAK BOLEH BERTIPE TEKS!"))</definedName>
    <definedName name="trbl4" localSheetId="66">IF('[2]Pos Log Serang 260721'!XFD1=0,"nol",IF(TYPE('[2]Pos Log Serang 260721'!XFD1)=1,IF(MOD('[2]Pos Log Serang 260721'!XFD1,INT('[2]Pos Log Serang 260721'!XFD1))=0,TRIM('201_Marugame_Bandung'!milyar4&amp;'201_Marugame_Bandung'!juta4&amp;'201_Marugame_Bandung'!ribu4&amp;'201_Marugame_Bandung'!ratus4),"ANGKA HARUS BILANGAN BULAT!"),"DATA TIDAK BOLEH BERTIPE TEKS!"))</definedName>
    <definedName name="trbl4" localSheetId="74">IF('[2]Pos Log Serang 260721'!XFD1=0,"nol",IF(TYPE('[2]Pos Log Serang 260721'!XFD1)=1,IF(MOD('[2]Pos Log Serang 260721'!XFD1,INT('[2]Pos Log Serang 260721'!XFD1))=0,TRIM('209_Truelogs_Jambi Pel'!milyar4&amp;'209_Truelogs_Jambi Pel'!juta4&amp;'209_Truelogs_Jambi Pel'!ribu4&amp;'209_Truelogs_Jambi Pel'!ratus4),"ANGKA HARUS BILANGAN BULAT!"),"DATA TIDAK BOLEH BERTIPE TEKS!"))</definedName>
    <definedName name="trbl4">IF('[2]Pos Log Serang 260721'!XFD1=0,"nol",IF(TYPE('[2]Pos Log Serang 260721'!XFD1)=1,IF(MOD('[2]Pos Log Serang 260721'!XFD1,INT('[2]Pos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54" l="1"/>
  <c r="H34" i="78" l="1"/>
  <c r="I18" i="78"/>
  <c r="I19" i="78" s="1"/>
  <c r="I21" i="78" l="1"/>
  <c r="I22" i="78" s="1"/>
  <c r="B25" i="57"/>
  <c r="B24" i="57"/>
  <c r="I23" i="78" l="1"/>
  <c r="I24" i="78" s="1"/>
  <c r="I36" i="77"/>
  <c r="I24" i="77"/>
  <c r="I23" i="77"/>
  <c r="I25" i="77" s="1"/>
  <c r="G18" i="77"/>
  <c r="J18" i="77" s="1"/>
  <c r="J19" i="77" s="1"/>
  <c r="C18" i="77"/>
  <c r="B18" i="77"/>
  <c r="J21" i="77" l="1"/>
  <c r="J22" i="77" s="1"/>
  <c r="J23" i="77" l="1"/>
  <c r="J24" i="77"/>
  <c r="J25" i="77" l="1"/>
  <c r="I44" i="76"/>
  <c r="I33" i="76"/>
  <c r="I32" i="76"/>
  <c r="I34" i="76" s="1"/>
  <c r="L28" i="76"/>
  <c r="J27" i="76"/>
  <c r="C27" i="76"/>
  <c r="B27" i="76"/>
  <c r="J26" i="76"/>
  <c r="C26" i="76"/>
  <c r="B26" i="76"/>
  <c r="J25" i="76"/>
  <c r="C25" i="76"/>
  <c r="B25" i="76"/>
  <c r="J24" i="76"/>
  <c r="C24" i="76"/>
  <c r="B24" i="76"/>
  <c r="J23" i="76"/>
  <c r="F23" i="76"/>
  <c r="C23" i="76"/>
  <c r="B23" i="76"/>
  <c r="J22" i="76"/>
  <c r="F22" i="76"/>
  <c r="C22" i="76"/>
  <c r="B22" i="76"/>
  <c r="J21" i="76"/>
  <c r="F21" i="76"/>
  <c r="C21" i="76"/>
  <c r="B21" i="76"/>
  <c r="J20" i="76"/>
  <c r="J28" i="76" s="1"/>
  <c r="F20" i="76"/>
  <c r="C20" i="76"/>
  <c r="B20" i="76"/>
  <c r="A20" i="76"/>
  <c r="A21" i="76" s="1"/>
  <c r="A22" i="76" s="1"/>
  <c r="A23" i="76" s="1"/>
  <c r="A24" i="76" s="1"/>
  <c r="A25" i="76" s="1"/>
  <c r="A26" i="76" s="1"/>
  <c r="A27" i="76" s="1"/>
  <c r="G19" i="76"/>
  <c r="J19" i="76" s="1"/>
  <c r="F19" i="76"/>
  <c r="C19" i="76"/>
  <c r="B19" i="76"/>
  <c r="A19" i="76"/>
  <c r="G18" i="76"/>
  <c r="J18" i="76" s="1"/>
  <c r="F18" i="76"/>
  <c r="C18" i="76"/>
  <c r="B18" i="76"/>
  <c r="J30" i="76" l="1"/>
  <c r="J31" i="76" s="1"/>
  <c r="J33" i="76" l="1"/>
  <c r="J32" i="76"/>
  <c r="J34" i="76" s="1"/>
  <c r="I41" i="75" l="1"/>
  <c r="I30" i="75"/>
  <c r="I29" i="75"/>
  <c r="I31" i="75" s="1"/>
  <c r="J24" i="75"/>
  <c r="F24" i="75"/>
  <c r="C24" i="75"/>
  <c r="B24" i="75"/>
  <c r="G23" i="75"/>
  <c r="F23" i="75"/>
  <c r="C23" i="75"/>
  <c r="B23" i="75"/>
  <c r="G22" i="75"/>
  <c r="J22" i="75" s="1"/>
  <c r="F22" i="75"/>
  <c r="C22" i="75"/>
  <c r="B22" i="75"/>
  <c r="J21" i="75"/>
  <c r="F21" i="75"/>
  <c r="C21" i="75"/>
  <c r="B21" i="75"/>
  <c r="J20" i="75"/>
  <c r="F20" i="75"/>
  <c r="C20" i="75"/>
  <c r="B20" i="75"/>
  <c r="G19" i="75"/>
  <c r="J19" i="75" s="1"/>
  <c r="F19" i="75"/>
  <c r="C19" i="75"/>
  <c r="B19" i="75"/>
  <c r="A19" i="75"/>
  <c r="A20" i="75" s="1"/>
  <c r="A21" i="75" s="1"/>
  <c r="A22" i="75" s="1"/>
  <c r="A23" i="75" s="1"/>
  <c r="A24" i="75" s="1"/>
  <c r="J18" i="75"/>
  <c r="F18" i="75"/>
  <c r="L25" i="75" s="1"/>
  <c r="C18" i="75"/>
  <c r="B18" i="75"/>
  <c r="J25" i="75" l="1"/>
  <c r="M25" i="75"/>
  <c r="J23" i="75"/>
  <c r="J27" i="75" l="1"/>
  <c r="J28" i="75" s="1"/>
  <c r="J30" i="75" l="1"/>
  <c r="J29" i="75"/>
  <c r="J31" i="75" s="1"/>
  <c r="I45" i="74" l="1"/>
  <c r="I34" i="74"/>
  <c r="I33" i="74"/>
  <c r="I35" i="74" s="1"/>
  <c r="J28" i="74"/>
  <c r="F28" i="74"/>
  <c r="C28" i="74"/>
  <c r="B28" i="74"/>
  <c r="J27" i="74"/>
  <c r="F27" i="74"/>
  <c r="C27" i="74"/>
  <c r="B27" i="74"/>
  <c r="G26" i="74"/>
  <c r="J26" i="74" s="1"/>
  <c r="F26" i="74"/>
  <c r="C26" i="74"/>
  <c r="B26" i="74"/>
  <c r="G25" i="74"/>
  <c r="J25" i="74" s="1"/>
  <c r="F25" i="74"/>
  <c r="C25" i="74"/>
  <c r="B25" i="74"/>
  <c r="G24" i="74"/>
  <c r="J24" i="74" s="1"/>
  <c r="F24" i="74"/>
  <c r="C24" i="74"/>
  <c r="B24" i="74"/>
  <c r="J23" i="74"/>
  <c r="F23" i="74"/>
  <c r="C23" i="74"/>
  <c r="B23" i="74"/>
  <c r="G22" i="74"/>
  <c r="M29" i="74" s="1"/>
  <c r="F22" i="74"/>
  <c r="C22" i="74"/>
  <c r="B22" i="74"/>
  <c r="J21" i="74"/>
  <c r="F21" i="74"/>
  <c r="C21" i="74"/>
  <c r="B21" i="74"/>
  <c r="J20" i="74"/>
  <c r="F20" i="74"/>
  <c r="C20" i="74"/>
  <c r="B20" i="74"/>
  <c r="J19" i="74"/>
  <c r="F19" i="74"/>
  <c r="C19" i="74"/>
  <c r="B19" i="74"/>
  <c r="A19" i="74"/>
  <c r="A20" i="74" s="1"/>
  <c r="A21" i="74" s="1"/>
  <c r="A22" i="74" s="1"/>
  <c r="A23" i="74" s="1"/>
  <c r="A24" i="74" s="1"/>
  <c r="A25" i="74" s="1"/>
  <c r="A26" i="74" s="1"/>
  <c r="A27" i="74" s="1"/>
  <c r="A28" i="74" s="1"/>
  <c r="J18" i="74"/>
  <c r="F18" i="74"/>
  <c r="C18" i="74"/>
  <c r="B18" i="74"/>
  <c r="L29" i="74" l="1"/>
  <c r="J22" i="74"/>
  <c r="J29" i="74" s="1"/>
  <c r="J31" i="74" l="1"/>
  <c r="J32" i="74" s="1"/>
  <c r="J33" i="74" l="1"/>
  <c r="J34" i="74"/>
  <c r="J35" i="74" l="1"/>
  <c r="I42" i="73" l="1"/>
  <c r="I31" i="73"/>
  <c r="I30" i="73"/>
  <c r="I32" i="73" s="1"/>
  <c r="L26" i="73"/>
  <c r="J25" i="73"/>
  <c r="F25" i="73"/>
  <c r="J24" i="73"/>
  <c r="F24" i="73"/>
  <c r="J23" i="73"/>
  <c r="F23" i="73"/>
  <c r="J22" i="73"/>
  <c r="F22" i="73"/>
  <c r="G21" i="73"/>
  <c r="J21" i="73" s="1"/>
  <c r="F21" i="73"/>
  <c r="G20" i="73"/>
  <c r="J20" i="73" s="1"/>
  <c r="F20" i="73"/>
  <c r="G19" i="73"/>
  <c r="J19" i="73" s="1"/>
  <c r="F19" i="73"/>
  <c r="A19" i="73"/>
  <c r="A20" i="73" s="1"/>
  <c r="A21" i="73" s="1"/>
  <c r="A22" i="73" s="1"/>
  <c r="A23" i="73" s="1"/>
  <c r="A24" i="73" s="1"/>
  <c r="A25" i="73" s="1"/>
  <c r="J18" i="73"/>
  <c r="F18" i="73"/>
  <c r="J26" i="73" l="1"/>
  <c r="J28" i="73" s="1"/>
  <c r="J29" i="73"/>
  <c r="J30" i="73" l="1"/>
  <c r="J31" i="73"/>
  <c r="J32" i="73" l="1"/>
  <c r="I36" i="72"/>
  <c r="I24" i="72"/>
  <c r="I23" i="72"/>
  <c r="I25" i="72" s="1"/>
  <c r="G18" i="72"/>
  <c r="J18" i="72" s="1"/>
  <c r="J19" i="72" s="1"/>
  <c r="C18" i="72"/>
  <c r="B18" i="72"/>
  <c r="J21" i="72" l="1"/>
  <c r="J22" i="72" s="1"/>
  <c r="J24" i="72" l="1"/>
  <c r="J23" i="72"/>
  <c r="J25" i="72" s="1"/>
  <c r="G18" i="71" l="1"/>
  <c r="J18" i="71" s="1"/>
  <c r="J19" i="71" s="1"/>
  <c r="I36" i="71"/>
  <c r="I24" i="71"/>
  <c r="I23" i="71"/>
  <c r="I25" i="71" s="1"/>
  <c r="C18" i="71"/>
  <c r="B18" i="71"/>
  <c r="J21" i="71" l="1"/>
  <c r="J22" i="71"/>
  <c r="J23" i="71" l="1"/>
  <c r="J24" i="71"/>
  <c r="H37" i="70"/>
  <c r="H23" i="70"/>
  <c r="H25" i="70" s="1"/>
  <c r="K20" i="70"/>
  <c r="I19" i="70"/>
  <c r="I21" i="70" s="1"/>
  <c r="H37" i="69"/>
  <c r="H23" i="69"/>
  <c r="H25" i="69" s="1"/>
  <c r="K20" i="69"/>
  <c r="I19" i="69"/>
  <c r="I21" i="69" s="1"/>
  <c r="J25" i="71" l="1"/>
  <c r="I23" i="69"/>
  <c r="I24" i="69"/>
  <c r="I25" i="69" s="1"/>
  <c r="I23" i="70"/>
  <c r="I24" i="70"/>
  <c r="I25" i="70" l="1"/>
  <c r="K20" i="68"/>
  <c r="H37" i="68"/>
  <c r="H23" i="68"/>
  <c r="H25" i="68" s="1"/>
  <c r="I19" i="68"/>
  <c r="I21" i="68" s="1"/>
  <c r="K20" i="67"/>
  <c r="K21" i="67"/>
  <c r="H38" i="67"/>
  <c r="H24" i="67"/>
  <c r="H26" i="67" s="1"/>
  <c r="I19" i="67"/>
  <c r="I22" i="67" s="1"/>
  <c r="H36" i="66"/>
  <c r="I20" i="66"/>
  <c r="I21" i="66" s="1"/>
  <c r="I24" i="68" l="1"/>
  <c r="I23" i="68"/>
  <c r="I25" i="68" s="1"/>
  <c r="I25" i="67"/>
  <c r="I24" i="67"/>
  <c r="I26" i="67" s="1"/>
  <c r="I24" i="66"/>
  <c r="I23" i="66"/>
  <c r="I25" i="66" s="1"/>
  <c r="I36" i="65" l="1"/>
  <c r="I24" i="65"/>
  <c r="I23" i="65"/>
  <c r="I25" i="65" s="1"/>
  <c r="J18" i="65"/>
  <c r="J19" i="65" s="1"/>
  <c r="F18" i="65"/>
  <c r="C18" i="65"/>
  <c r="B18" i="65"/>
  <c r="J21" i="65" l="1"/>
  <c r="J22" i="65" s="1"/>
  <c r="J23" i="65" l="1"/>
  <c r="J25" i="65" s="1"/>
  <c r="J24" i="65"/>
  <c r="I36" i="64" l="1"/>
  <c r="I24" i="64"/>
  <c r="I23" i="64"/>
  <c r="I25" i="64" s="1"/>
  <c r="J18" i="64"/>
  <c r="J19" i="64" s="1"/>
  <c r="F18" i="64"/>
  <c r="C18" i="64"/>
  <c r="B18" i="64"/>
  <c r="J21" i="64" l="1"/>
  <c r="J22" i="64" s="1"/>
  <c r="J23" i="64" l="1"/>
  <c r="J24" i="64"/>
  <c r="J25" i="64" l="1"/>
  <c r="I39" i="63"/>
  <c r="I28" i="63"/>
  <c r="I27" i="63"/>
  <c r="I29" i="63" s="1"/>
  <c r="G22" i="63"/>
  <c r="J22" i="63" s="1"/>
  <c r="F22" i="63"/>
  <c r="C22" i="63"/>
  <c r="B22" i="63"/>
  <c r="J21" i="63"/>
  <c r="F21" i="63"/>
  <c r="C21" i="63"/>
  <c r="B21" i="63"/>
  <c r="G20" i="63"/>
  <c r="J20" i="63" s="1"/>
  <c r="F20" i="63"/>
  <c r="C20" i="63"/>
  <c r="B20" i="63"/>
  <c r="J19" i="63"/>
  <c r="F19" i="63"/>
  <c r="C19" i="63"/>
  <c r="B19" i="63"/>
  <c r="A19" i="63"/>
  <c r="A20" i="63" s="1"/>
  <c r="A21" i="63" s="1"/>
  <c r="A22" i="63" s="1"/>
  <c r="J18" i="63"/>
  <c r="F18" i="63"/>
  <c r="C18" i="63"/>
  <c r="B18" i="63"/>
  <c r="J23" i="63" l="1"/>
  <c r="J25" i="63"/>
  <c r="J26" i="63"/>
  <c r="J18" i="62"/>
  <c r="J27" i="63" l="1"/>
  <c r="J28" i="63"/>
  <c r="I33" i="62"/>
  <c r="J19" i="62"/>
  <c r="J22" i="62" s="1"/>
  <c r="J29" i="63" l="1"/>
  <c r="J21" i="62"/>
  <c r="J23" i="62" s="1"/>
  <c r="I41" i="61" l="1"/>
  <c r="I30" i="61"/>
  <c r="I29" i="61"/>
  <c r="I31" i="61" s="1"/>
  <c r="L25" i="61"/>
  <c r="G24" i="61"/>
  <c r="J24" i="61" s="1"/>
  <c r="F24" i="61"/>
  <c r="C24" i="61"/>
  <c r="B24" i="61"/>
  <c r="J23" i="61"/>
  <c r="F23" i="61"/>
  <c r="C23" i="61"/>
  <c r="B23" i="61"/>
  <c r="J22" i="61"/>
  <c r="F22" i="61"/>
  <c r="C22" i="61"/>
  <c r="B22" i="61"/>
  <c r="J21" i="61"/>
  <c r="F21" i="61"/>
  <c r="C21" i="61"/>
  <c r="B21" i="61"/>
  <c r="G20" i="61"/>
  <c r="J20" i="61" s="1"/>
  <c r="F20" i="61"/>
  <c r="C20" i="61"/>
  <c r="B20" i="61"/>
  <c r="G19" i="61"/>
  <c r="J19" i="61" s="1"/>
  <c r="F19" i="61"/>
  <c r="C19" i="61"/>
  <c r="B19" i="61"/>
  <c r="A19" i="61"/>
  <c r="A20" i="61" s="1"/>
  <c r="A21" i="61" s="1"/>
  <c r="A22" i="61" s="1"/>
  <c r="A23" i="61" s="1"/>
  <c r="A24" i="61" s="1"/>
  <c r="J18" i="61"/>
  <c r="J25" i="61" s="1"/>
  <c r="F18" i="61"/>
  <c r="C18" i="61"/>
  <c r="B18" i="61"/>
  <c r="J27" i="61" l="1"/>
  <c r="J28" i="61" s="1"/>
  <c r="J29" i="61" l="1"/>
  <c r="J30" i="61"/>
  <c r="J31" i="61" l="1"/>
  <c r="I39" i="60" l="1"/>
  <c r="I28" i="60"/>
  <c r="I27" i="60"/>
  <c r="I29" i="60" s="1"/>
  <c r="L23" i="60"/>
  <c r="J22" i="60"/>
  <c r="F22" i="60"/>
  <c r="C22" i="60"/>
  <c r="B22" i="60"/>
  <c r="J21" i="60"/>
  <c r="F21" i="60"/>
  <c r="C21" i="60"/>
  <c r="B21" i="60"/>
  <c r="J20" i="60"/>
  <c r="F20" i="60"/>
  <c r="C20" i="60"/>
  <c r="B20" i="60"/>
  <c r="J19" i="60"/>
  <c r="F19" i="60"/>
  <c r="C19" i="60"/>
  <c r="B19" i="60"/>
  <c r="J18" i="60"/>
  <c r="F18" i="60"/>
  <c r="C18" i="60"/>
  <c r="B18" i="60"/>
  <c r="A18" i="60"/>
  <c r="A19" i="60" s="1"/>
  <c r="A20" i="60" s="1"/>
  <c r="A21" i="60" s="1"/>
  <c r="A22" i="60" s="1"/>
  <c r="J17" i="60"/>
  <c r="J23" i="60" s="1"/>
  <c r="F17" i="60"/>
  <c r="C17" i="60"/>
  <c r="B17" i="60"/>
  <c r="J25" i="60" l="1"/>
  <c r="J26" i="60" s="1"/>
  <c r="J27" i="60" l="1"/>
  <c r="J28" i="60"/>
  <c r="J29" i="60" l="1"/>
  <c r="I38" i="59" l="1"/>
  <c r="I27" i="59"/>
  <c r="I26" i="59"/>
  <c r="I28" i="59" s="1"/>
  <c r="J21" i="59"/>
  <c r="F21" i="59"/>
  <c r="C21" i="59"/>
  <c r="B21" i="59"/>
  <c r="J20" i="59"/>
  <c r="F20" i="59"/>
  <c r="C20" i="59"/>
  <c r="B20" i="59"/>
  <c r="J19" i="59"/>
  <c r="F19" i="59"/>
  <c r="C19" i="59"/>
  <c r="B19" i="59"/>
  <c r="A19" i="59"/>
  <c r="A20" i="59" s="1"/>
  <c r="A21" i="59" s="1"/>
  <c r="G18" i="59"/>
  <c r="J18" i="59" s="1"/>
  <c r="F18" i="59"/>
  <c r="C18" i="59"/>
  <c r="B18" i="59"/>
  <c r="J22" i="59" l="1"/>
  <c r="J24" i="59"/>
  <c r="J25" i="59" s="1"/>
  <c r="J26" i="59" l="1"/>
  <c r="J27" i="59"/>
  <c r="J28" i="59" s="1"/>
  <c r="I18" i="58" l="1"/>
  <c r="H34" i="58"/>
  <c r="I19" i="58"/>
  <c r="I21" i="58" s="1"/>
  <c r="I22" i="58" l="1"/>
  <c r="I24" i="58" s="1"/>
  <c r="I23" i="58"/>
  <c r="I110" i="57"/>
  <c r="I98" i="57"/>
  <c r="I97" i="57"/>
  <c r="I99" i="57" s="1"/>
  <c r="G92" i="57"/>
  <c r="J92" i="57" s="1"/>
  <c r="F92" i="57"/>
  <c r="C92" i="57"/>
  <c r="B92" i="57"/>
  <c r="G91" i="57"/>
  <c r="J91" i="57" s="1"/>
  <c r="F91" i="57"/>
  <c r="C91" i="57"/>
  <c r="B91" i="57"/>
  <c r="G90" i="57"/>
  <c r="J90" i="57" s="1"/>
  <c r="F90" i="57"/>
  <c r="C90" i="57"/>
  <c r="B90" i="57"/>
  <c r="G89" i="57"/>
  <c r="J89" i="57" s="1"/>
  <c r="F89" i="57"/>
  <c r="C89" i="57"/>
  <c r="B89" i="57"/>
  <c r="G88" i="57"/>
  <c r="J88" i="57" s="1"/>
  <c r="F88" i="57"/>
  <c r="C88" i="57"/>
  <c r="B88" i="57"/>
  <c r="G87" i="57"/>
  <c r="J87" i="57" s="1"/>
  <c r="F87" i="57"/>
  <c r="C87" i="57"/>
  <c r="B87" i="57"/>
  <c r="G86" i="57"/>
  <c r="J86" i="57" s="1"/>
  <c r="F86" i="57"/>
  <c r="C86" i="57"/>
  <c r="B86" i="57"/>
  <c r="G85" i="57"/>
  <c r="J85" i="57" s="1"/>
  <c r="F85" i="57"/>
  <c r="C85" i="57"/>
  <c r="B85" i="57"/>
  <c r="G84" i="57"/>
  <c r="J84" i="57" s="1"/>
  <c r="F84" i="57"/>
  <c r="C84" i="57"/>
  <c r="B84" i="57"/>
  <c r="G83" i="57"/>
  <c r="J83" i="57" s="1"/>
  <c r="F83" i="57"/>
  <c r="C83" i="57"/>
  <c r="B83" i="57"/>
  <c r="G82" i="57"/>
  <c r="J82" i="57" s="1"/>
  <c r="F82" i="57"/>
  <c r="C82" i="57"/>
  <c r="B82" i="57"/>
  <c r="G81" i="57"/>
  <c r="J81" i="57" s="1"/>
  <c r="F81" i="57"/>
  <c r="C81" i="57"/>
  <c r="B81" i="57"/>
  <c r="G80" i="57"/>
  <c r="J80" i="57" s="1"/>
  <c r="F80" i="57"/>
  <c r="C80" i="57"/>
  <c r="B80" i="57"/>
  <c r="G79" i="57"/>
  <c r="J79" i="57" s="1"/>
  <c r="F79" i="57"/>
  <c r="C79" i="57"/>
  <c r="B79" i="57"/>
  <c r="J78" i="57"/>
  <c r="G78" i="57"/>
  <c r="F78" i="57"/>
  <c r="C78" i="57"/>
  <c r="B78" i="57"/>
  <c r="G77" i="57"/>
  <c r="J77" i="57" s="1"/>
  <c r="F77" i="57"/>
  <c r="C77" i="57"/>
  <c r="B77" i="57"/>
  <c r="G76" i="57"/>
  <c r="J76" i="57" s="1"/>
  <c r="F76" i="57"/>
  <c r="C76" i="57"/>
  <c r="B76" i="57"/>
  <c r="G75" i="57"/>
  <c r="J75" i="57" s="1"/>
  <c r="F75" i="57"/>
  <c r="C75" i="57"/>
  <c r="B75" i="57"/>
  <c r="G74" i="57"/>
  <c r="J74" i="57" s="1"/>
  <c r="F74" i="57"/>
  <c r="C74" i="57"/>
  <c r="B74" i="57"/>
  <c r="G73" i="57"/>
  <c r="J73" i="57" s="1"/>
  <c r="F73" i="57"/>
  <c r="C73" i="57"/>
  <c r="B73" i="57"/>
  <c r="J72" i="57"/>
  <c r="G72" i="57"/>
  <c r="F72" i="57"/>
  <c r="C72" i="57"/>
  <c r="B72" i="57"/>
  <c r="G71" i="57"/>
  <c r="J71" i="57" s="1"/>
  <c r="F71" i="57"/>
  <c r="C71" i="57"/>
  <c r="B71" i="57"/>
  <c r="G70" i="57"/>
  <c r="J70" i="57" s="1"/>
  <c r="F70" i="57"/>
  <c r="C70" i="57"/>
  <c r="B70" i="57"/>
  <c r="G69" i="57"/>
  <c r="J69" i="57" s="1"/>
  <c r="F69" i="57"/>
  <c r="C69" i="57"/>
  <c r="B69" i="57"/>
  <c r="G68" i="57"/>
  <c r="J68" i="57" s="1"/>
  <c r="F68" i="57"/>
  <c r="C68" i="57"/>
  <c r="B68" i="57"/>
  <c r="G67" i="57"/>
  <c r="J67" i="57" s="1"/>
  <c r="F67" i="57"/>
  <c r="C67" i="57"/>
  <c r="B67" i="57"/>
  <c r="G66" i="57"/>
  <c r="J66" i="57" s="1"/>
  <c r="F66" i="57"/>
  <c r="C66" i="57"/>
  <c r="B66" i="57"/>
  <c r="G65" i="57"/>
  <c r="J65" i="57" s="1"/>
  <c r="F65" i="57"/>
  <c r="C65" i="57"/>
  <c r="B65" i="57"/>
  <c r="G64" i="57"/>
  <c r="J64" i="57" s="1"/>
  <c r="F64" i="57"/>
  <c r="C64" i="57"/>
  <c r="B64" i="57"/>
  <c r="G63" i="57"/>
  <c r="J63" i="57" s="1"/>
  <c r="F63" i="57"/>
  <c r="C63" i="57"/>
  <c r="B63" i="57"/>
  <c r="G62" i="57"/>
  <c r="J62" i="57" s="1"/>
  <c r="F62" i="57"/>
  <c r="C62" i="57"/>
  <c r="B62" i="57"/>
  <c r="G61" i="57"/>
  <c r="J61" i="57" s="1"/>
  <c r="F61" i="57"/>
  <c r="C61" i="57"/>
  <c r="B61" i="57"/>
  <c r="G60" i="57"/>
  <c r="J60" i="57" s="1"/>
  <c r="F60" i="57"/>
  <c r="C60" i="57"/>
  <c r="B60" i="57"/>
  <c r="G59" i="57"/>
  <c r="J59" i="57" s="1"/>
  <c r="F59" i="57"/>
  <c r="C59" i="57"/>
  <c r="B59" i="57"/>
  <c r="G58" i="57"/>
  <c r="J58" i="57" s="1"/>
  <c r="F58" i="57"/>
  <c r="C58" i="57"/>
  <c r="B58" i="57"/>
  <c r="G57" i="57"/>
  <c r="J57" i="57" s="1"/>
  <c r="F57" i="57"/>
  <c r="C57" i="57"/>
  <c r="B57" i="57"/>
  <c r="G56" i="57"/>
  <c r="J56" i="57" s="1"/>
  <c r="F56" i="57"/>
  <c r="C56" i="57"/>
  <c r="B56" i="57"/>
  <c r="G55" i="57"/>
  <c r="J55" i="57" s="1"/>
  <c r="F55" i="57"/>
  <c r="C55" i="57"/>
  <c r="B55" i="57"/>
  <c r="G54" i="57"/>
  <c r="J54" i="57" s="1"/>
  <c r="F54" i="57"/>
  <c r="C54" i="57"/>
  <c r="B54" i="57"/>
  <c r="G53" i="57"/>
  <c r="J53" i="57" s="1"/>
  <c r="F53" i="57"/>
  <c r="C53" i="57"/>
  <c r="B53" i="57"/>
  <c r="G52" i="57"/>
  <c r="J52" i="57" s="1"/>
  <c r="F52" i="57"/>
  <c r="C52" i="57"/>
  <c r="B52" i="57"/>
  <c r="G51" i="57"/>
  <c r="J51" i="57" s="1"/>
  <c r="F51" i="57"/>
  <c r="C51" i="57"/>
  <c r="B51" i="57"/>
  <c r="G50" i="57"/>
  <c r="J50" i="57" s="1"/>
  <c r="F50" i="57"/>
  <c r="C50" i="57"/>
  <c r="B50" i="57"/>
  <c r="G49" i="57"/>
  <c r="J49" i="57" s="1"/>
  <c r="F49" i="57"/>
  <c r="C49" i="57"/>
  <c r="B49" i="57"/>
  <c r="G48" i="57"/>
  <c r="J48" i="57" s="1"/>
  <c r="F48" i="57"/>
  <c r="C48" i="57"/>
  <c r="B48" i="57"/>
  <c r="G47" i="57"/>
  <c r="J47" i="57" s="1"/>
  <c r="F47" i="57"/>
  <c r="C47" i="57"/>
  <c r="B47" i="57"/>
  <c r="G46" i="57"/>
  <c r="J46" i="57" s="1"/>
  <c r="F46" i="57"/>
  <c r="C46" i="57"/>
  <c r="B46" i="57"/>
  <c r="G45" i="57"/>
  <c r="J45" i="57" s="1"/>
  <c r="F45" i="57"/>
  <c r="C45" i="57"/>
  <c r="B45" i="57"/>
  <c r="G44" i="57"/>
  <c r="J44" i="57" s="1"/>
  <c r="F44" i="57"/>
  <c r="C44" i="57"/>
  <c r="B44" i="57"/>
  <c r="G43" i="57"/>
  <c r="J43" i="57" s="1"/>
  <c r="F43" i="57"/>
  <c r="C43" i="57"/>
  <c r="B43" i="57"/>
  <c r="G42" i="57"/>
  <c r="J42" i="57" s="1"/>
  <c r="F42" i="57"/>
  <c r="C42" i="57"/>
  <c r="B42" i="57"/>
  <c r="G41" i="57"/>
  <c r="J41" i="57" s="1"/>
  <c r="F41" i="57"/>
  <c r="C41" i="57"/>
  <c r="B41" i="57"/>
  <c r="G40" i="57"/>
  <c r="J40" i="57" s="1"/>
  <c r="F40" i="57"/>
  <c r="C40" i="57"/>
  <c r="B40" i="57"/>
  <c r="G39" i="57"/>
  <c r="J39" i="57" s="1"/>
  <c r="F39" i="57"/>
  <c r="C39" i="57"/>
  <c r="B39" i="57"/>
  <c r="G38" i="57"/>
  <c r="J38" i="57" s="1"/>
  <c r="F38" i="57"/>
  <c r="C38" i="57"/>
  <c r="B38" i="57"/>
  <c r="G37" i="57"/>
  <c r="J37" i="57" s="1"/>
  <c r="F37" i="57"/>
  <c r="C37" i="57"/>
  <c r="B37" i="57"/>
  <c r="G36" i="57"/>
  <c r="J36" i="57" s="1"/>
  <c r="F36" i="57"/>
  <c r="C36" i="57"/>
  <c r="B36" i="57"/>
  <c r="G35" i="57"/>
  <c r="J35" i="57" s="1"/>
  <c r="F35" i="57"/>
  <c r="C35" i="57"/>
  <c r="B35" i="57"/>
  <c r="G34" i="57"/>
  <c r="J34" i="57" s="1"/>
  <c r="F34" i="57"/>
  <c r="C34" i="57"/>
  <c r="B34" i="57"/>
  <c r="G33" i="57"/>
  <c r="J33" i="57" s="1"/>
  <c r="F33" i="57"/>
  <c r="C33" i="57"/>
  <c r="B33" i="57"/>
  <c r="G32" i="57"/>
  <c r="J32" i="57" s="1"/>
  <c r="F32" i="57"/>
  <c r="C32" i="57"/>
  <c r="B32" i="57"/>
  <c r="G31" i="57"/>
  <c r="J31" i="57" s="1"/>
  <c r="F31" i="57"/>
  <c r="C31" i="57"/>
  <c r="B31" i="57"/>
  <c r="G30" i="57"/>
  <c r="J30" i="57" s="1"/>
  <c r="F30" i="57"/>
  <c r="C30" i="57"/>
  <c r="B30" i="57"/>
  <c r="G29" i="57"/>
  <c r="J29" i="57" s="1"/>
  <c r="F29" i="57"/>
  <c r="C29" i="57"/>
  <c r="B29" i="57"/>
  <c r="G28" i="57"/>
  <c r="J28" i="57" s="1"/>
  <c r="F28" i="57"/>
  <c r="C28" i="57"/>
  <c r="B28" i="57"/>
  <c r="G27" i="57"/>
  <c r="J27" i="57" s="1"/>
  <c r="F27" i="57"/>
  <c r="C27" i="57"/>
  <c r="B27" i="57"/>
  <c r="G26" i="57"/>
  <c r="J26" i="57" s="1"/>
  <c r="F26" i="57"/>
  <c r="C26" i="57"/>
  <c r="B26" i="57"/>
  <c r="G25" i="57"/>
  <c r="J25" i="57" s="1"/>
  <c r="F25" i="57"/>
  <c r="C25" i="57"/>
  <c r="G24" i="57"/>
  <c r="J24" i="57" s="1"/>
  <c r="F24" i="57"/>
  <c r="C24" i="57"/>
  <c r="G23" i="57"/>
  <c r="J23" i="57" s="1"/>
  <c r="F23" i="57"/>
  <c r="C23" i="57"/>
  <c r="B23" i="57"/>
  <c r="G22" i="57"/>
  <c r="J22" i="57" s="1"/>
  <c r="F22" i="57"/>
  <c r="C22" i="57"/>
  <c r="B22" i="57"/>
  <c r="G21" i="57"/>
  <c r="J21" i="57" s="1"/>
  <c r="F21" i="57"/>
  <c r="C21" i="57"/>
  <c r="B21" i="57"/>
  <c r="G20" i="57"/>
  <c r="J20" i="57" s="1"/>
  <c r="F20" i="57"/>
  <c r="C20" i="57"/>
  <c r="B20" i="57"/>
  <c r="G19" i="57"/>
  <c r="J19" i="57" s="1"/>
  <c r="F19" i="57"/>
  <c r="C19" i="57"/>
  <c r="B19" i="57"/>
  <c r="A19" i="57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77" i="57" s="1"/>
  <c r="A78" i="57" s="1"/>
  <c r="A79" i="57" s="1"/>
  <c r="A80" i="57" s="1"/>
  <c r="A81" i="57" s="1"/>
  <c r="A82" i="57" s="1"/>
  <c r="A83" i="57" s="1"/>
  <c r="A84" i="57" s="1"/>
  <c r="A85" i="57" s="1"/>
  <c r="A86" i="57" s="1"/>
  <c r="A87" i="57" s="1"/>
  <c r="A88" i="57" s="1"/>
  <c r="A89" i="57" s="1"/>
  <c r="A90" i="57" s="1"/>
  <c r="A91" i="57" s="1"/>
  <c r="A92" i="57" s="1"/>
  <c r="G18" i="57"/>
  <c r="J18" i="57" s="1"/>
  <c r="F18" i="57"/>
  <c r="C18" i="57"/>
  <c r="B18" i="57"/>
  <c r="J93" i="57" l="1"/>
  <c r="J96" i="57" s="1"/>
  <c r="I35" i="56"/>
  <c r="J20" i="56"/>
  <c r="J21" i="56" s="1"/>
  <c r="J97" i="57" l="1"/>
  <c r="J98" i="57"/>
  <c r="J24" i="56"/>
  <c r="J23" i="56"/>
  <c r="J25" i="56" s="1"/>
  <c r="J99" i="57" l="1"/>
  <c r="I18" i="55"/>
  <c r="I19" i="55" s="1"/>
  <c r="H33" i="55"/>
  <c r="I22" i="55" l="1"/>
  <c r="I21" i="55"/>
  <c r="I23" i="55" s="1"/>
  <c r="J18" i="54"/>
  <c r="J19" i="54" s="1"/>
  <c r="O19" i="54" s="1"/>
  <c r="I33" i="54"/>
  <c r="J22" i="54" l="1"/>
  <c r="J21" i="54"/>
  <c r="J23" i="54" l="1"/>
  <c r="N20" i="54" s="1"/>
  <c r="I42" i="53"/>
  <c r="I31" i="53"/>
  <c r="I30" i="53"/>
  <c r="I32" i="53" s="1"/>
  <c r="G25" i="53"/>
  <c r="J25" i="53" s="1"/>
  <c r="C25" i="53"/>
  <c r="B25" i="53"/>
  <c r="J24" i="53"/>
  <c r="C24" i="53"/>
  <c r="B24" i="53"/>
  <c r="J23" i="53"/>
  <c r="C23" i="53"/>
  <c r="B23" i="53"/>
  <c r="J22" i="53"/>
  <c r="C22" i="53"/>
  <c r="B22" i="53"/>
  <c r="J21" i="53"/>
  <c r="C21" i="53"/>
  <c r="B21" i="53"/>
  <c r="J20" i="53"/>
  <c r="C20" i="53"/>
  <c r="B20" i="53"/>
  <c r="G19" i="53"/>
  <c r="J19" i="53" s="1"/>
  <c r="C19" i="53"/>
  <c r="B19" i="53"/>
  <c r="A19" i="53"/>
  <c r="A20" i="53" s="1"/>
  <c r="A21" i="53" s="1"/>
  <c r="A22" i="53" s="1"/>
  <c r="A23" i="53" s="1"/>
  <c r="A24" i="53" s="1"/>
  <c r="A25" i="53" s="1"/>
  <c r="J18" i="53"/>
  <c r="C18" i="53"/>
  <c r="B18" i="53"/>
  <c r="J26" i="53" l="1"/>
  <c r="J28" i="53"/>
  <c r="J29" i="53" s="1"/>
  <c r="J31" i="53" l="1"/>
  <c r="J30" i="53"/>
  <c r="J32" i="53" s="1"/>
  <c r="I41" i="52" l="1"/>
  <c r="I29" i="52"/>
  <c r="I28" i="52"/>
  <c r="I30" i="52" s="1"/>
  <c r="G23" i="52"/>
  <c r="J23" i="52" s="1"/>
  <c r="C23" i="52"/>
  <c r="B23" i="52"/>
  <c r="G22" i="52"/>
  <c r="J22" i="52" s="1"/>
  <c r="C22" i="52"/>
  <c r="B22" i="52"/>
  <c r="J21" i="52"/>
  <c r="C21" i="52"/>
  <c r="B21" i="52"/>
  <c r="G20" i="52"/>
  <c r="J20" i="52" s="1"/>
  <c r="C20" i="52"/>
  <c r="B20" i="52"/>
  <c r="J19" i="52"/>
  <c r="C19" i="52"/>
  <c r="B19" i="52"/>
  <c r="A19" i="52"/>
  <c r="A20" i="52" s="1"/>
  <c r="A21" i="52" s="1"/>
  <c r="A22" i="52" s="1"/>
  <c r="A23" i="52" s="1"/>
  <c r="J18" i="52"/>
  <c r="C18" i="52"/>
  <c r="B18" i="52"/>
  <c r="J24" i="52" l="1"/>
  <c r="J26" i="52"/>
  <c r="J27" i="52" s="1"/>
  <c r="J28" i="52" l="1"/>
  <c r="J29" i="52"/>
  <c r="J30" i="52" l="1"/>
  <c r="I36" i="51"/>
  <c r="I24" i="51"/>
  <c r="I23" i="51"/>
  <c r="I25" i="51" s="1"/>
  <c r="J18" i="51"/>
  <c r="J19" i="51" s="1"/>
  <c r="C18" i="51"/>
  <c r="B18" i="51"/>
  <c r="J21" i="51" l="1"/>
  <c r="J22" i="51" s="1"/>
  <c r="H36" i="50"/>
  <c r="H22" i="50"/>
  <c r="H21" i="50"/>
  <c r="H24" i="50" s="1"/>
  <c r="I18" i="50"/>
  <c r="I19" i="50" s="1"/>
  <c r="H36" i="49"/>
  <c r="H22" i="49"/>
  <c r="H21" i="49"/>
  <c r="H24" i="49" s="1"/>
  <c r="I18" i="49"/>
  <c r="I19" i="49" s="1"/>
  <c r="I21" i="49" s="1"/>
  <c r="H36" i="48"/>
  <c r="H22" i="48"/>
  <c r="H21" i="48"/>
  <c r="H24" i="48" s="1"/>
  <c r="I18" i="48"/>
  <c r="I19" i="48" s="1"/>
  <c r="H36" i="47"/>
  <c r="H22" i="47"/>
  <c r="H21" i="47"/>
  <c r="H24" i="47" s="1"/>
  <c r="I18" i="47"/>
  <c r="I19" i="47" s="1"/>
  <c r="I23" i="47" s="1"/>
  <c r="H36" i="46"/>
  <c r="H22" i="46"/>
  <c r="H21" i="46"/>
  <c r="H24" i="46" s="1"/>
  <c r="I18" i="46"/>
  <c r="I19" i="46" s="1"/>
  <c r="H36" i="45"/>
  <c r="H22" i="45"/>
  <c r="H21" i="45"/>
  <c r="H24" i="45" s="1"/>
  <c r="I18" i="45"/>
  <c r="I19" i="45" s="1"/>
  <c r="H36" i="44"/>
  <c r="H22" i="44"/>
  <c r="H21" i="44"/>
  <c r="H24" i="44" s="1"/>
  <c r="I18" i="44"/>
  <c r="I19" i="44" s="1"/>
  <c r="I21" i="44" s="1"/>
  <c r="H36" i="43"/>
  <c r="H22" i="43"/>
  <c r="H21" i="43"/>
  <c r="H24" i="43" s="1"/>
  <c r="I18" i="43"/>
  <c r="I19" i="43" s="1"/>
  <c r="I21" i="43" s="1"/>
  <c r="H36" i="42"/>
  <c r="H22" i="42"/>
  <c r="H21" i="42"/>
  <c r="H24" i="42" s="1"/>
  <c r="I18" i="42"/>
  <c r="I19" i="42" s="1"/>
  <c r="H36" i="41"/>
  <c r="H22" i="41"/>
  <c r="H21" i="41"/>
  <c r="H24" i="41" s="1"/>
  <c r="I18" i="41"/>
  <c r="I19" i="41" s="1"/>
  <c r="H36" i="40"/>
  <c r="H22" i="40"/>
  <c r="H21" i="40"/>
  <c r="H24" i="40" s="1"/>
  <c r="I18" i="40"/>
  <c r="I19" i="40" s="1"/>
  <c r="H36" i="39"/>
  <c r="H22" i="39"/>
  <c r="H21" i="39"/>
  <c r="H24" i="39" s="1"/>
  <c r="I18" i="39"/>
  <c r="I19" i="39" s="1"/>
  <c r="H36" i="38"/>
  <c r="H22" i="38"/>
  <c r="H21" i="38"/>
  <c r="H24" i="38" s="1"/>
  <c r="I18" i="38"/>
  <c r="I19" i="38" s="1"/>
  <c r="H36" i="37"/>
  <c r="H22" i="37"/>
  <c r="H21" i="37"/>
  <c r="H24" i="37" s="1"/>
  <c r="I18" i="37"/>
  <c r="I19" i="37" s="1"/>
  <c r="H36" i="36"/>
  <c r="H22" i="36"/>
  <c r="H21" i="36"/>
  <c r="H24" i="36" s="1"/>
  <c r="I18" i="36"/>
  <c r="I19" i="36" s="1"/>
  <c r="H36" i="35"/>
  <c r="H22" i="35"/>
  <c r="H21" i="35"/>
  <c r="H24" i="35" s="1"/>
  <c r="I18" i="35"/>
  <c r="I19" i="35" s="1"/>
  <c r="H36" i="34"/>
  <c r="H22" i="34"/>
  <c r="H21" i="34"/>
  <c r="H24" i="34" s="1"/>
  <c r="I18" i="34"/>
  <c r="I19" i="34" s="1"/>
  <c r="J23" i="51" l="1"/>
  <c r="J24" i="51"/>
  <c r="I21" i="50"/>
  <c r="I23" i="50"/>
  <c r="I24" i="50" s="1"/>
  <c r="I23" i="49"/>
  <c r="I24" i="49" s="1"/>
  <c r="I21" i="48"/>
  <c r="I23" i="48"/>
  <c r="I21" i="47"/>
  <c r="I24" i="47" s="1"/>
  <c r="I21" i="46"/>
  <c r="I23" i="46"/>
  <c r="I21" i="45"/>
  <c r="I23" i="45"/>
  <c r="I23" i="44"/>
  <c r="I24" i="44" s="1"/>
  <c r="I23" i="43"/>
  <c r="I24" i="43" s="1"/>
  <c r="I23" i="42"/>
  <c r="I21" i="42"/>
  <c r="I23" i="41"/>
  <c r="I21" i="41"/>
  <c r="I21" i="40"/>
  <c r="I23" i="40"/>
  <c r="I21" i="39"/>
  <c r="I23" i="39"/>
  <c r="I21" i="38"/>
  <c r="I23" i="38"/>
  <c r="I24" i="38" s="1"/>
  <c r="I21" i="37"/>
  <c r="I23" i="37"/>
  <c r="I23" i="36"/>
  <c r="I21" i="36"/>
  <c r="I23" i="35"/>
  <c r="I21" i="35"/>
  <c r="I23" i="34"/>
  <c r="I21" i="34"/>
  <c r="I24" i="41" l="1"/>
  <c r="J25" i="51"/>
  <c r="I24" i="45"/>
  <c r="I24" i="42"/>
  <c r="I24" i="37"/>
  <c r="I24" i="39"/>
  <c r="I24" i="48"/>
  <c r="I24" i="46"/>
  <c r="I24" i="40"/>
  <c r="I24" i="36"/>
  <c r="I24" i="35"/>
  <c r="I24" i="34"/>
  <c r="H36" i="33" l="1"/>
  <c r="H22" i="33"/>
  <c r="H21" i="33"/>
  <c r="H24" i="33" s="1"/>
  <c r="I18" i="33"/>
  <c r="I19" i="33" s="1"/>
  <c r="H36" i="32"/>
  <c r="H22" i="32"/>
  <c r="H21" i="32"/>
  <c r="H24" i="32" s="1"/>
  <c r="I18" i="32"/>
  <c r="I19" i="32" s="1"/>
  <c r="H36" i="31"/>
  <c r="H22" i="31"/>
  <c r="H21" i="31"/>
  <c r="H24" i="31" s="1"/>
  <c r="I18" i="31"/>
  <c r="I19" i="31" s="1"/>
  <c r="H36" i="30"/>
  <c r="H22" i="30"/>
  <c r="H21" i="30"/>
  <c r="H24" i="30" s="1"/>
  <c r="I18" i="30"/>
  <c r="I19" i="30" s="1"/>
  <c r="H36" i="29"/>
  <c r="H22" i="29"/>
  <c r="H21" i="29"/>
  <c r="H24" i="29" s="1"/>
  <c r="I18" i="29"/>
  <c r="I19" i="29" s="1"/>
  <c r="H36" i="28"/>
  <c r="H22" i="28"/>
  <c r="H21" i="28"/>
  <c r="H24" i="28" s="1"/>
  <c r="I18" i="28"/>
  <c r="I19" i="28" s="1"/>
  <c r="I23" i="33" l="1"/>
  <c r="I21" i="33"/>
  <c r="I23" i="32"/>
  <c r="I21" i="32"/>
  <c r="I21" i="31"/>
  <c r="I23" i="31"/>
  <c r="I24" i="31" s="1"/>
  <c r="I23" i="30"/>
  <c r="I21" i="30"/>
  <c r="I23" i="29"/>
  <c r="I21" i="29"/>
  <c r="I21" i="28"/>
  <c r="I23" i="28"/>
  <c r="I24" i="28" s="1"/>
  <c r="I24" i="33" l="1"/>
  <c r="I24" i="32"/>
  <c r="I24" i="30"/>
  <c r="I24" i="29"/>
  <c r="H36" i="27" l="1"/>
  <c r="H24" i="27"/>
  <c r="H23" i="27"/>
  <c r="H25" i="27" s="1"/>
  <c r="I18" i="27"/>
  <c r="I19" i="27" s="1"/>
  <c r="I21" i="27" l="1"/>
  <c r="I23" i="27"/>
  <c r="I24" i="27"/>
  <c r="I22" i="27" l="1"/>
  <c r="I25" i="27" s="1"/>
  <c r="I41" i="26"/>
  <c r="I30" i="26"/>
  <c r="I29" i="26"/>
  <c r="I31" i="26" s="1"/>
  <c r="G24" i="26"/>
  <c r="J24" i="26" s="1"/>
  <c r="C24" i="26"/>
  <c r="B24" i="26"/>
  <c r="J23" i="26"/>
  <c r="C23" i="26"/>
  <c r="B23" i="26"/>
  <c r="J22" i="26"/>
  <c r="C22" i="26"/>
  <c r="B22" i="26"/>
  <c r="G21" i="26"/>
  <c r="J21" i="26" s="1"/>
  <c r="C21" i="26"/>
  <c r="B21" i="26"/>
  <c r="G20" i="26"/>
  <c r="J20" i="26" s="1"/>
  <c r="C20" i="26"/>
  <c r="B20" i="26"/>
  <c r="J19" i="26"/>
  <c r="C19" i="26"/>
  <c r="B19" i="26"/>
  <c r="A19" i="26"/>
  <c r="A20" i="26" s="1"/>
  <c r="A21" i="26" s="1"/>
  <c r="A22" i="26" s="1"/>
  <c r="A23" i="26" s="1"/>
  <c r="A24" i="26" s="1"/>
  <c r="J18" i="26"/>
  <c r="C18" i="26"/>
  <c r="B18" i="26"/>
  <c r="J25" i="26" l="1"/>
  <c r="J27" i="26" s="1"/>
  <c r="J28" i="26" s="1"/>
  <c r="J30" i="26" l="1"/>
  <c r="J29" i="26"/>
  <c r="J31" i="26" s="1"/>
  <c r="I41" i="25" l="1"/>
  <c r="I30" i="25"/>
  <c r="I29" i="25"/>
  <c r="I31" i="25" s="1"/>
  <c r="G24" i="25"/>
  <c r="J24" i="25" s="1"/>
  <c r="C24" i="25"/>
  <c r="B24" i="25"/>
  <c r="J23" i="25"/>
  <c r="C23" i="25"/>
  <c r="B23" i="25"/>
  <c r="J22" i="25"/>
  <c r="C22" i="25"/>
  <c r="B22" i="25"/>
  <c r="J21" i="25"/>
  <c r="C21" i="25"/>
  <c r="B21" i="25"/>
  <c r="J20" i="25"/>
  <c r="C20" i="25"/>
  <c r="B20" i="25"/>
  <c r="J19" i="25"/>
  <c r="C19" i="25"/>
  <c r="B19" i="25"/>
  <c r="A19" i="25"/>
  <c r="A20" i="25" s="1"/>
  <c r="A21" i="25" s="1"/>
  <c r="A22" i="25" s="1"/>
  <c r="A23" i="25" s="1"/>
  <c r="A24" i="25" s="1"/>
  <c r="J18" i="25"/>
  <c r="C18" i="25"/>
  <c r="B18" i="25"/>
  <c r="J25" i="25" l="1"/>
  <c r="J27" i="25" s="1"/>
  <c r="J28" i="25" s="1"/>
  <c r="J29" i="25" l="1"/>
  <c r="J30" i="25"/>
  <c r="J31" i="25" l="1"/>
  <c r="N18" i="24" l="1"/>
  <c r="N19" i="24"/>
  <c r="N20" i="24"/>
  <c r="N21" i="24"/>
  <c r="J18" i="24"/>
  <c r="G19" i="24"/>
  <c r="G20" i="24"/>
  <c r="G21" i="24"/>
  <c r="J21" i="24" s="1"/>
  <c r="N22" i="24" l="1"/>
  <c r="I39" i="24"/>
  <c r="I27" i="24"/>
  <c r="I26" i="24"/>
  <c r="I28" i="24" s="1"/>
  <c r="C21" i="24"/>
  <c r="B21" i="24"/>
  <c r="J20" i="24"/>
  <c r="C20" i="24"/>
  <c r="B20" i="24"/>
  <c r="J19" i="24"/>
  <c r="C19" i="24"/>
  <c r="B19" i="24"/>
  <c r="A19" i="24"/>
  <c r="A20" i="24" s="1"/>
  <c r="A21" i="24" s="1"/>
  <c r="C18" i="24"/>
  <c r="B18" i="24"/>
  <c r="J22" i="24" l="1"/>
  <c r="J24" i="24" s="1"/>
  <c r="J25" i="24" s="1"/>
  <c r="L25" i="24" l="1"/>
  <c r="J27" i="24" l="1"/>
  <c r="J26" i="24"/>
  <c r="J28" i="24" l="1"/>
  <c r="I36" i="23" l="1"/>
  <c r="I24" i="23"/>
  <c r="I23" i="23"/>
  <c r="I25" i="23" s="1"/>
  <c r="L19" i="23"/>
  <c r="J18" i="23"/>
  <c r="J19" i="23" s="1"/>
  <c r="C18" i="23"/>
  <c r="B18" i="23"/>
  <c r="J21" i="23" l="1"/>
  <c r="J22" i="23" s="1"/>
  <c r="J23" i="23" l="1"/>
  <c r="J24" i="23"/>
  <c r="J25" i="23" l="1"/>
  <c r="I40" i="22"/>
  <c r="I28" i="22"/>
  <c r="I27" i="22"/>
  <c r="I29" i="22" s="1"/>
  <c r="G22" i="22"/>
  <c r="J22" i="22" s="1"/>
  <c r="C22" i="22"/>
  <c r="B22" i="22"/>
  <c r="G21" i="22"/>
  <c r="J21" i="22" s="1"/>
  <c r="C21" i="22"/>
  <c r="B21" i="22"/>
  <c r="J20" i="22"/>
  <c r="C20" i="22"/>
  <c r="B20" i="22"/>
  <c r="J19" i="22"/>
  <c r="C19" i="22"/>
  <c r="B19" i="22"/>
  <c r="A19" i="22"/>
  <c r="A20" i="22" s="1"/>
  <c r="A21" i="22" s="1"/>
  <c r="A22" i="22" s="1"/>
  <c r="J18" i="22"/>
  <c r="C18" i="22"/>
  <c r="B18" i="22"/>
  <c r="J23" i="22" l="1"/>
  <c r="J25" i="22" s="1"/>
  <c r="J26" i="22" s="1"/>
  <c r="J27" i="22" l="1"/>
  <c r="J28" i="22"/>
  <c r="J29" i="22" l="1"/>
  <c r="I42" i="21" l="1"/>
  <c r="I31" i="21"/>
  <c r="I30" i="21"/>
  <c r="I32" i="21" s="1"/>
  <c r="L26" i="21"/>
  <c r="J25" i="21"/>
  <c r="C25" i="21"/>
  <c r="B25" i="21"/>
  <c r="J24" i="21"/>
  <c r="C24" i="21"/>
  <c r="B24" i="21"/>
  <c r="J23" i="21"/>
  <c r="C23" i="21"/>
  <c r="B23" i="21"/>
  <c r="G22" i="21"/>
  <c r="J22" i="21" s="1"/>
  <c r="C22" i="21"/>
  <c r="B22" i="21"/>
  <c r="J21" i="21"/>
  <c r="C21" i="21"/>
  <c r="B21" i="21"/>
  <c r="J20" i="21"/>
  <c r="C20" i="21"/>
  <c r="B20" i="21"/>
  <c r="G19" i="21"/>
  <c r="J19" i="21" s="1"/>
  <c r="C19" i="21"/>
  <c r="B19" i="21"/>
  <c r="A19" i="21"/>
  <c r="A20" i="21" s="1"/>
  <c r="A21" i="21" s="1"/>
  <c r="A22" i="21" s="1"/>
  <c r="A23" i="21" s="1"/>
  <c r="A24" i="21" s="1"/>
  <c r="A25" i="21" s="1"/>
  <c r="G18" i="21"/>
  <c r="J18" i="21" s="1"/>
  <c r="C18" i="21"/>
  <c r="B18" i="21"/>
  <c r="J26" i="21" l="1"/>
  <c r="J28" i="21" s="1"/>
  <c r="J29" i="21" l="1"/>
  <c r="J31" i="21" s="1"/>
  <c r="J30" i="21"/>
  <c r="J32" i="21" l="1"/>
  <c r="I36" i="20"/>
  <c r="I24" i="20"/>
  <c r="I23" i="20"/>
  <c r="I25" i="20" s="1"/>
  <c r="L19" i="20"/>
  <c r="G18" i="20"/>
  <c r="J18" i="20" s="1"/>
  <c r="J19" i="20" s="1"/>
  <c r="C18" i="20"/>
  <c r="B18" i="20"/>
  <c r="J21" i="20" l="1"/>
  <c r="J22" i="20" s="1"/>
  <c r="J23" i="20" l="1"/>
  <c r="J24" i="20"/>
  <c r="J25" i="20" l="1"/>
  <c r="I41" i="19"/>
  <c r="I30" i="19"/>
  <c r="I29" i="19"/>
  <c r="I31" i="19" s="1"/>
  <c r="L25" i="19"/>
  <c r="J24" i="19"/>
  <c r="C24" i="19"/>
  <c r="B24" i="19"/>
  <c r="J23" i="19"/>
  <c r="C23" i="19"/>
  <c r="B23" i="19"/>
  <c r="J22" i="19"/>
  <c r="C22" i="19"/>
  <c r="B22" i="19"/>
  <c r="J21" i="19"/>
  <c r="C21" i="19"/>
  <c r="B21" i="19"/>
  <c r="G20" i="19"/>
  <c r="J20" i="19" s="1"/>
  <c r="C20" i="19"/>
  <c r="B20" i="19"/>
  <c r="G19" i="19"/>
  <c r="J19" i="19" s="1"/>
  <c r="C19" i="19"/>
  <c r="B19" i="19"/>
  <c r="A19" i="19"/>
  <c r="A20" i="19" s="1"/>
  <c r="A21" i="19" s="1"/>
  <c r="A22" i="19" s="1"/>
  <c r="A23" i="19" s="1"/>
  <c r="A24" i="19" s="1"/>
  <c r="J18" i="19"/>
  <c r="C18" i="19"/>
  <c r="B18" i="19"/>
  <c r="J25" i="19" l="1"/>
  <c r="J27" i="19" s="1"/>
  <c r="J28" i="19" s="1"/>
  <c r="J29" i="19" l="1"/>
  <c r="J30" i="19"/>
  <c r="J31" i="19" l="1"/>
  <c r="K20" i="17" l="1"/>
  <c r="H38" i="17"/>
  <c r="H24" i="17"/>
  <c r="H26" i="17" s="1"/>
  <c r="I19" i="17"/>
  <c r="I22" i="17" s="1"/>
  <c r="I25" i="17" s="1"/>
  <c r="K20" i="16"/>
  <c r="H37" i="16"/>
  <c r="H23" i="16"/>
  <c r="H25" i="16" s="1"/>
  <c r="I19" i="16"/>
  <c r="I21" i="16" s="1"/>
  <c r="H38" i="15"/>
  <c r="H24" i="15"/>
  <c r="H26" i="15" s="1"/>
  <c r="K20" i="15"/>
  <c r="I19" i="15"/>
  <c r="I22" i="15" s="1"/>
  <c r="I24" i="17" l="1"/>
  <c r="I26" i="17" s="1"/>
  <c r="I23" i="16"/>
  <c r="I24" i="16"/>
  <c r="I25" i="15"/>
  <c r="I24" i="15"/>
  <c r="K20" i="14"/>
  <c r="H37" i="14"/>
  <c r="H23" i="14"/>
  <c r="H25" i="14" s="1"/>
  <c r="I19" i="14"/>
  <c r="I21" i="14" s="1"/>
  <c r="I24" i="14" s="1"/>
  <c r="H38" i="13"/>
  <c r="H24" i="13"/>
  <c r="H26" i="13" s="1"/>
  <c r="K21" i="13"/>
  <c r="K20" i="13"/>
  <c r="I19" i="13"/>
  <c r="I22" i="13" s="1"/>
  <c r="I25" i="13" s="1"/>
  <c r="K20" i="12"/>
  <c r="K21" i="12"/>
  <c r="H38" i="12"/>
  <c r="H24" i="12"/>
  <c r="H26" i="12" s="1"/>
  <c r="I19" i="12"/>
  <c r="I22" i="12" s="1"/>
  <c r="I25" i="12" s="1"/>
  <c r="K20" i="11"/>
  <c r="H37" i="11"/>
  <c r="H23" i="11"/>
  <c r="H25" i="11" s="1"/>
  <c r="I19" i="11"/>
  <c r="I21" i="11" s="1"/>
  <c r="K20" i="10"/>
  <c r="H37" i="10"/>
  <c r="H23" i="10"/>
  <c r="H25" i="10" s="1"/>
  <c r="I19" i="10"/>
  <c r="I21" i="10" s="1"/>
  <c r="I24" i="10" s="1"/>
  <c r="I26" i="15" l="1"/>
  <c r="I25" i="16"/>
  <c r="I23" i="14"/>
  <c r="I25" i="14" s="1"/>
  <c r="I24" i="13"/>
  <c r="I26" i="13" s="1"/>
  <c r="I24" i="12"/>
  <c r="I26" i="12" s="1"/>
  <c r="I23" i="11"/>
  <c r="I24" i="11"/>
  <c r="I23" i="10"/>
  <c r="I25" i="10" s="1"/>
  <c r="I25" i="11" l="1"/>
  <c r="J18" i="8"/>
  <c r="I35" i="9" l="1"/>
  <c r="J19" i="9"/>
  <c r="J20" i="9" s="1"/>
  <c r="J22" i="9" s="1"/>
  <c r="J25" i="9" l="1"/>
  <c r="I32" i="8" l="1"/>
  <c r="J19" i="8"/>
  <c r="J21" i="8" l="1"/>
  <c r="J22" i="8" s="1"/>
  <c r="J21" i="7"/>
  <c r="I37" i="7"/>
  <c r="J20" i="7"/>
  <c r="J22" i="7" s="1"/>
  <c r="J25" i="7" l="1"/>
  <c r="J24" i="7"/>
  <c r="J26" i="7" l="1"/>
  <c r="I33" i="6"/>
  <c r="J18" i="6"/>
  <c r="J19" i="6" s="1"/>
  <c r="J22" i="6" l="1"/>
  <c r="J21" i="6"/>
  <c r="J23" i="6" l="1"/>
  <c r="I70" i="5"/>
  <c r="I59" i="5"/>
  <c r="I58" i="5"/>
  <c r="I60" i="5" s="1"/>
  <c r="G53" i="5"/>
  <c r="J53" i="5" s="1"/>
  <c r="F53" i="5"/>
  <c r="C53" i="5"/>
  <c r="B53" i="5"/>
  <c r="G52" i="5"/>
  <c r="J52" i="5" s="1"/>
  <c r="F52" i="5"/>
  <c r="C52" i="5"/>
  <c r="B52" i="5"/>
  <c r="G51" i="5"/>
  <c r="J51" i="5" s="1"/>
  <c r="F51" i="5"/>
  <c r="C51" i="5"/>
  <c r="B51" i="5"/>
  <c r="G50" i="5"/>
  <c r="J50" i="5" s="1"/>
  <c r="F50" i="5"/>
  <c r="C50" i="5"/>
  <c r="B50" i="5"/>
  <c r="G49" i="5"/>
  <c r="J49" i="5" s="1"/>
  <c r="F49" i="5"/>
  <c r="C49" i="5"/>
  <c r="B49" i="5"/>
  <c r="G48" i="5"/>
  <c r="J48" i="5" s="1"/>
  <c r="F48" i="5"/>
  <c r="C48" i="5"/>
  <c r="B48" i="5"/>
  <c r="G47" i="5"/>
  <c r="J47" i="5" s="1"/>
  <c r="F47" i="5"/>
  <c r="C47" i="5"/>
  <c r="B47" i="5"/>
  <c r="G46" i="5"/>
  <c r="J46" i="5" s="1"/>
  <c r="F46" i="5"/>
  <c r="C46" i="5"/>
  <c r="B46" i="5"/>
  <c r="G45" i="5"/>
  <c r="J45" i="5" s="1"/>
  <c r="F45" i="5"/>
  <c r="C45" i="5"/>
  <c r="B45" i="5"/>
  <c r="G44" i="5"/>
  <c r="J44" i="5" s="1"/>
  <c r="F44" i="5"/>
  <c r="C44" i="5"/>
  <c r="B44" i="5"/>
  <c r="G43" i="5"/>
  <c r="J43" i="5" s="1"/>
  <c r="F43" i="5"/>
  <c r="C43" i="5"/>
  <c r="B43" i="5"/>
  <c r="G42" i="5"/>
  <c r="J42" i="5" s="1"/>
  <c r="F42" i="5"/>
  <c r="C42" i="5"/>
  <c r="B42" i="5"/>
  <c r="G41" i="5"/>
  <c r="J41" i="5" s="1"/>
  <c r="F41" i="5"/>
  <c r="C41" i="5"/>
  <c r="B41" i="5"/>
  <c r="G40" i="5"/>
  <c r="J40" i="5" s="1"/>
  <c r="F40" i="5"/>
  <c r="C40" i="5"/>
  <c r="B40" i="5"/>
  <c r="G39" i="5"/>
  <c r="J39" i="5" s="1"/>
  <c r="F39" i="5"/>
  <c r="C39" i="5"/>
  <c r="B39" i="5"/>
  <c r="G38" i="5"/>
  <c r="J38" i="5" s="1"/>
  <c r="F38" i="5"/>
  <c r="C38" i="5"/>
  <c r="B38" i="5"/>
  <c r="G37" i="5"/>
  <c r="J37" i="5" s="1"/>
  <c r="F37" i="5"/>
  <c r="C37" i="5"/>
  <c r="B37" i="5"/>
  <c r="G36" i="5"/>
  <c r="J36" i="5" s="1"/>
  <c r="F36" i="5"/>
  <c r="C36" i="5"/>
  <c r="B36" i="5"/>
  <c r="G35" i="5"/>
  <c r="J35" i="5" s="1"/>
  <c r="F35" i="5"/>
  <c r="C35" i="5"/>
  <c r="B35" i="5"/>
  <c r="G34" i="5"/>
  <c r="J34" i="5" s="1"/>
  <c r="F34" i="5"/>
  <c r="C34" i="5"/>
  <c r="B34" i="5"/>
  <c r="G33" i="5"/>
  <c r="J33" i="5" s="1"/>
  <c r="F33" i="5"/>
  <c r="C33" i="5"/>
  <c r="B33" i="5"/>
  <c r="G32" i="5"/>
  <c r="J32" i="5" s="1"/>
  <c r="F32" i="5"/>
  <c r="C32" i="5"/>
  <c r="B32" i="5"/>
  <c r="G31" i="5"/>
  <c r="J31" i="5" s="1"/>
  <c r="F31" i="5"/>
  <c r="C31" i="5"/>
  <c r="B31" i="5"/>
  <c r="G30" i="5"/>
  <c r="J30" i="5" s="1"/>
  <c r="F30" i="5"/>
  <c r="C30" i="5"/>
  <c r="B30" i="5"/>
  <c r="G29" i="5"/>
  <c r="J29" i="5" s="1"/>
  <c r="F29" i="5"/>
  <c r="C29" i="5"/>
  <c r="B29" i="5"/>
  <c r="G28" i="5"/>
  <c r="J28" i="5" s="1"/>
  <c r="F28" i="5"/>
  <c r="C28" i="5"/>
  <c r="B28" i="5"/>
  <c r="G27" i="5"/>
  <c r="J27" i="5" s="1"/>
  <c r="F27" i="5"/>
  <c r="C27" i="5"/>
  <c r="B27" i="5"/>
  <c r="G26" i="5"/>
  <c r="J26" i="5" s="1"/>
  <c r="F26" i="5"/>
  <c r="C26" i="5"/>
  <c r="B26" i="5"/>
  <c r="G25" i="5"/>
  <c r="J25" i="5" s="1"/>
  <c r="F25" i="5"/>
  <c r="C25" i="5"/>
  <c r="B25" i="5"/>
  <c r="G24" i="5"/>
  <c r="J24" i="5" s="1"/>
  <c r="F24" i="5"/>
  <c r="C24" i="5"/>
  <c r="B24" i="5"/>
  <c r="G23" i="5"/>
  <c r="J23" i="5" s="1"/>
  <c r="F23" i="5"/>
  <c r="C23" i="5"/>
  <c r="B23" i="5"/>
  <c r="G22" i="5"/>
  <c r="J22" i="5" s="1"/>
  <c r="F22" i="5"/>
  <c r="C22" i="5"/>
  <c r="B22" i="5"/>
  <c r="G21" i="5"/>
  <c r="J21" i="5" s="1"/>
  <c r="F21" i="5"/>
  <c r="C21" i="5"/>
  <c r="B21" i="5"/>
  <c r="G20" i="5"/>
  <c r="J20" i="5" s="1"/>
  <c r="F20" i="5"/>
  <c r="C20" i="5"/>
  <c r="B20" i="5"/>
  <c r="G19" i="5"/>
  <c r="J19" i="5" s="1"/>
  <c r="F19" i="5"/>
  <c r="C19" i="5"/>
  <c r="B19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G18" i="5"/>
  <c r="F18" i="5"/>
  <c r="C18" i="5"/>
  <c r="B18" i="5"/>
  <c r="L54" i="5" l="1"/>
  <c r="M54" i="5"/>
  <c r="J18" i="5"/>
  <c r="J54" i="5" l="1"/>
  <c r="J57" i="5" s="1"/>
  <c r="N54" i="5"/>
  <c r="H35" i="4"/>
  <c r="H21" i="4"/>
  <c r="H23" i="4" s="1"/>
  <c r="I18" i="4"/>
  <c r="I19" i="4" s="1"/>
  <c r="J58" i="5" l="1"/>
  <c r="J59" i="5"/>
  <c r="I22" i="4"/>
  <c r="I21" i="4"/>
  <c r="I23" i="4" s="1"/>
  <c r="J60" i="5" l="1"/>
  <c r="I32" i="3"/>
  <c r="J18" i="3"/>
  <c r="J19" i="3" s="1"/>
  <c r="J21" i="3" l="1"/>
  <c r="J22" i="3" s="1"/>
</calcChain>
</file>

<file path=xl/sharedStrings.xml><?xml version="1.0" encoding="utf-8"?>
<sst xmlns="http://schemas.openxmlformats.org/spreadsheetml/2006/main" count="3997" uniqueCount="465">
  <si>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</si>
  <si>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</si>
  <si>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</si>
  <si>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</si>
  <si>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</si>
  <si>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</si>
  <si>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</si>
  <si>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</si>
  <si>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</si>
  <si>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</si>
  <si>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</si>
  <si>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</si>
  <si>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</si>
  <si>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</si>
  <si>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</si>
  <si>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</si>
  <si>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</si>
  <si>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KG</t>
  </si>
  <si>
    <t>UNIT PRICE</t>
  </si>
  <si>
    <t>AMOUNT</t>
  </si>
  <si>
    <t>SUB TOTAL</t>
  </si>
  <si>
    <t>PPN 1%</t>
  </si>
  <si>
    <t>Payment Instructions</t>
  </si>
  <si>
    <t>Pay Cheque or Transfer to :</t>
  </si>
  <si>
    <t>BANK CENTRAL ASIA (BCA)</t>
  </si>
  <si>
    <t>521-1322-455</t>
  </si>
  <si>
    <t>Dede Komalasari</t>
  </si>
  <si>
    <t>Invoice No</t>
  </si>
  <si>
    <t>Due Date</t>
  </si>
  <si>
    <t>JO</t>
  </si>
  <si>
    <t>Total</t>
  </si>
  <si>
    <t xml:space="preserve">Bekasi, </t>
  </si>
  <si>
    <t xml:space="preserve"> 134/PCI/K1/III/22</t>
  </si>
  <si>
    <t xml:space="preserve"> 01 Maret 2022</t>
  </si>
  <si>
    <t xml:space="preserve"> 15 Maret 2022</t>
  </si>
  <si>
    <t>0393</t>
  </si>
  <si>
    <t>PCIJKT000017255</t>
  </si>
  <si>
    <t>Bogor</t>
  </si>
  <si>
    <t>Pengiriman Barang Tujuan Vsat Antene Full Set</t>
  </si>
  <si>
    <t>SET</t>
  </si>
  <si>
    <t>: PT. Telkom Satelit Indonesia</t>
  </si>
  <si>
    <t xml:space="preserve">: </t>
  </si>
  <si>
    <t>UNIT</t>
  </si>
  <si>
    <t>Pengurusan Pembuatan Dokumen Pabeanan</t>
  </si>
  <si>
    <t>China</t>
  </si>
  <si>
    <t>PPN 10%</t>
  </si>
  <si>
    <t>PPh 23 2%</t>
  </si>
  <si>
    <t xml:space="preserve"> </t>
  </si>
  <si>
    <t>Bekasi,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</si>
  <si>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Tujuh Juta Delapan Ratus Ribu Rupiah.</t>
    </r>
  </si>
  <si>
    <t xml:space="preserve"> 135/PCI/K1/III/22</t>
  </si>
  <si>
    <t xml:space="preserve"> 02 Maret 2022</t>
  </si>
  <si>
    <t xml:space="preserve"> 16 Maret 2022</t>
  </si>
  <si>
    <t>0391</t>
  </si>
  <si>
    <t>: PT. SITC Logistik Indonesia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</si>
  <si>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Empat Ratus Sembilan Puluh Empat Ribu Empat Ratus Rupiah.</t>
    </r>
  </si>
  <si>
    <t>: PT. Sicepat Express Indonesia</t>
  </si>
  <si>
    <t>Periode</t>
  </si>
  <si>
    <t>BATAM</t>
  </si>
  <si>
    <t>COLLY</t>
  </si>
  <si>
    <t>PENGIRIMAN BARANG TUJUAN BATAM</t>
  </si>
  <si>
    <t>Discount 10%</t>
  </si>
  <si>
    <t>Total Setelah Discount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</si>
  <si>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</si>
  <si>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Delapan Puluh Satu Juta Empat Puluh Empat Ribu Tiga Ratus Enam Rupiah.</t>
    </r>
  </si>
  <si>
    <t xml:space="preserve"> 136/PCI/K1/III/22</t>
  </si>
  <si>
    <t xml:space="preserve"> 21 - 31 JAN 2022</t>
  </si>
  <si>
    <t>: PT. Galaksi Mandiri Utama</t>
  </si>
  <si>
    <t>Pengiriman Barang Tujuan PT. Galaksi Mandiri Utama</t>
  </si>
  <si>
    <t>Makassar</t>
  </si>
  <si>
    <t>PPh 23%</t>
  </si>
  <si>
    <t xml:space="preserve"> 137/PCI/K1/III/22</t>
  </si>
  <si>
    <t xml:space="preserve"> 05 Maret 2022</t>
  </si>
  <si>
    <t xml:space="preserve"> 07 Maret 2022</t>
  </si>
  <si>
    <t>0587</t>
  </si>
  <si>
    <t>PCIJKT000018842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</si>
  <si>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Dua Puluh Delapan Ribu Tujuh Ratus Rupiah.</t>
    </r>
  </si>
  <si>
    <t>:  Ibu Sandra</t>
  </si>
  <si>
    <t>: PT Link Pasifik</t>
  </si>
  <si>
    <t xml:space="preserve">  Jl. Gading Batavia N Jakarta No. 14310 RT. 10 RW. 7</t>
  </si>
  <si>
    <t xml:space="preserve">  Kelapa Gading - Jakarta 14240</t>
  </si>
  <si>
    <t>USA</t>
  </si>
  <si>
    <t>PPn 1%</t>
  </si>
  <si>
    <t>PPh Pasal 23 2%</t>
  </si>
  <si>
    <t>0396</t>
  </si>
  <si>
    <t xml:space="preserve"> 21 Maret 2022</t>
  </si>
  <si>
    <t>Pengiriman Barang Tujuan Nalco USA                                    (AWB No. 1910693540 )</t>
  </si>
  <si>
    <t>Biaya Packing dan Pick Up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</si>
  <si>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Tujuh Juta Sembilan Ratus Dua Puluh Ribu Rupiah.</t>
    </r>
  </si>
  <si>
    <t xml:space="preserve"> 138/PCI/K1/III/22</t>
  </si>
  <si>
    <t xml:space="preserve"> 139/PCI/K1/III/22</t>
  </si>
  <si>
    <t xml:space="preserve"> 09 Maret 2022</t>
  </si>
  <si>
    <t xml:space="preserve"> 23 Maret 2022</t>
  </si>
  <si>
    <t>0598</t>
  </si>
  <si>
    <t>Ruko Asera Blok 1S-20 No.26</t>
  </si>
  <si>
    <t>: PT. Indofarma Global Medika</t>
  </si>
  <si>
    <t xml:space="preserve"> Jl. Indofarma No. 1 Cibitung </t>
  </si>
  <si>
    <t>Cikarang Barat, Bekasi 17530</t>
  </si>
  <si>
    <t>0286</t>
  </si>
  <si>
    <t>Pengiriman Barang Tujuan IGM Surabaya</t>
  </si>
  <si>
    <t>Surabaya</t>
  </si>
  <si>
    <t>PPN 1 %</t>
  </si>
  <si>
    <t xml:space="preserve">DP   </t>
  </si>
  <si>
    <t xml:space="preserve">Pelunasan 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</si>
  <si>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Tiga Juta Enam Ratus Enam Puluh Enam Ribu Rupiah.</t>
    </r>
  </si>
  <si>
    <t>11 April 2022</t>
  </si>
  <si>
    <t xml:space="preserve"> 140/PCI/K1/III/22</t>
  </si>
  <si>
    <t>PCIJKT000018866</t>
  </si>
  <si>
    <t>Pengiriman Barang Antena Full Set , Modem HX, LNB , BUC,Adaptor Tujuan Pekanbaru - Depok</t>
  </si>
  <si>
    <t>Depok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</si>
  <si>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Satu Juta Dua Ratus Sepuluh Ribu Rupiah.</t>
    </r>
  </si>
  <si>
    <t>: PT. Sriboga Marugame Indonesia</t>
  </si>
  <si>
    <t>Unit</t>
  </si>
  <si>
    <t>CDE Long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</si>
  <si>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Dua Puluh Tujuh Ribu Dua Ratus Dua Puluh Delapan Rupiah.</t>
    </r>
  </si>
  <si>
    <t xml:space="preserve"> 141/PCI/K1/III/22</t>
  </si>
  <si>
    <t xml:space="preserve"> 11 April 2022</t>
  </si>
  <si>
    <t>0459</t>
  </si>
  <si>
    <t>Pengiriman Barang Tujuan M066 The Park Solo</t>
  </si>
  <si>
    <t>Solo</t>
  </si>
  <si>
    <t>Pengiriman Barang Tujuan M045 Solo Paragon Mall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</si>
  <si>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Puluh Tujuh Ribu Enam Ratus Dua Puluh Empat Rupiah.</t>
    </r>
  </si>
  <si>
    <t xml:space="preserve"> 142/PCI/K1/III/22</t>
  </si>
  <si>
    <t>0479</t>
  </si>
  <si>
    <t>Pengiriman Barang Tujuan M070 Buah Batu Bandung</t>
  </si>
  <si>
    <t>Bandung</t>
  </si>
  <si>
    <t>Pengiriman Barang Tujuan M044 Paris Van Java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</si>
  <si>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Tiga Belas Ribu Tiga Ratus Enam Puluh Enam Rupiah.</t>
    </r>
  </si>
  <si>
    <t xml:space="preserve"> 143/PCI/K1/III/22</t>
  </si>
  <si>
    <t>0548</t>
  </si>
  <si>
    <t>Pengiriman Barang Tujuan M055 Blok M Plaza</t>
  </si>
  <si>
    <t>Jakarta</t>
  </si>
  <si>
    <t>Pengiriman Barang Tujuan R022 Fatmawati</t>
  </si>
  <si>
    <t>Pengiriman Barang Tujuan M052 Pejaten Village</t>
  </si>
  <si>
    <t xml:space="preserve"> 144/PCI/K1/III/22</t>
  </si>
  <si>
    <t>0549</t>
  </si>
  <si>
    <t>Pengiriman Barang Tujuan F002 Senayan City</t>
  </si>
  <si>
    <t>Pengiriman Barang Tujuan R001 Tebet</t>
  </si>
  <si>
    <t>Pengiriman Barang Tujuan R005 Lippo Mall Kemang</t>
  </si>
  <si>
    <t xml:space="preserve"> 145/PCI/K1/III/22</t>
  </si>
  <si>
    <t>0568</t>
  </si>
  <si>
    <t>Pengiriman Barang Tujuan M021 Paragon Mall Semarang</t>
  </si>
  <si>
    <t>Semarang</t>
  </si>
  <si>
    <t>Pengiriman Barang Tujuan M072 Cirebon Super Block</t>
  </si>
  <si>
    <t>Cirebon</t>
  </si>
  <si>
    <t xml:space="preserve"> 10 Maret 2022</t>
  </si>
  <si>
    <t>Pengiriman Barang Tujuan M073 Aeon Sentul City</t>
  </si>
  <si>
    <t>Pengiriman Barang Tujuan M042 Cibinong City Mall</t>
  </si>
  <si>
    <t>Pengiriman Barang Tujuan M024 Botani Squre</t>
  </si>
  <si>
    <t xml:space="preserve"> 147/PCI/K1/III/22</t>
  </si>
  <si>
    <t>Pengiriman Barang Tujuan M029 Plaza Ambarukmo</t>
  </si>
  <si>
    <t>Jogja</t>
  </si>
  <si>
    <t>Pengiriman Barang Tujuan M065 Hartono Mall Jogja</t>
  </si>
  <si>
    <t xml:space="preserve"> 148/PCI/K1/III/22</t>
  </si>
  <si>
    <t>0569</t>
  </si>
  <si>
    <t>0570</t>
  </si>
  <si>
    <t>Pengiriman Barang Tujuan M034 Resindah Park Mall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</si>
  <si>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Sembilan Ribu Empat Ratus Enam Rupiah.</t>
    </r>
  </si>
  <si>
    <t xml:space="preserve"> 149/PCI/K1/III/22</t>
  </si>
  <si>
    <t>0603</t>
  </si>
  <si>
    <t xml:space="preserve"> TERNATE</t>
  </si>
  <si>
    <t xml:space="preserve"> JANUARI 2022</t>
  </si>
  <si>
    <t>PENGIRIMAN BARANG TUJUAN TERNATE</t>
  </si>
  <si>
    <t>TERNATE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</si>
  <si>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Tujuh Ratus Sembilan Puluh Empat Ribu Sembilan Ratus Lima Puluh Enam Rupiah.</t>
    </r>
  </si>
  <si>
    <t xml:space="preserve"> 150/PCI/K1/III/22</t>
  </si>
  <si>
    <t xml:space="preserve"> TIMIKA</t>
  </si>
  <si>
    <t>PENGIRIMAN BARANG TUJUAN TIMIKA</t>
  </si>
  <si>
    <t>TIMIKA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</si>
  <si>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Enam Ratus Delapan Puluh Empat Ribu Delapan Puluh Sembilan Rupiah.</t>
    </r>
  </si>
  <si>
    <t xml:space="preserve"> TANJUNG PINANG</t>
  </si>
  <si>
    <t>PENGIRIMAN BARANG TUJUAN TANJUNG PINANG</t>
  </si>
  <si>
    <t>TANJUNG PINANG</t>
  </si>
  <si>
    <t xml:space="preserve">Invoice </t>
  </si>
  <si>
    <t xml:space="preserve"> 152/PCI/K1/III/22</t>
  </si>
  <si>
    <t xml:space="preserve"> 151/PCI/K1/III/22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</si>
  <si>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Tiga Ratus Enam Puluh Ribu Seratus Lima Puluh Sembilan Rupiah.</t>
    </r>
  </si>
  <si>
    <t>JAYAPURA</t>
  </si>
  <si>
    <t>PENGIRIMAN BARANG TUJUAN JAYAPURA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</si>
  <si>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 xml:space="preserve">: Sembilan Juta Tujuh Ratus Enam Puluh Ribu Sembilan Ratus Lima Rupiah. </t>
    </r>
  </si>
  <si>
    <t xml:space="preserve"> 153/PCI/K1/III/22</t>
  </si>
  <si>
    <t xml:space="preserve"> PALU</t>
  </si>
  <si>
    <t xml:space="preserve"> DESEMBER 2021</t>
  </si>
  <si>
    <t>PENGIRIMAN BARANG TUJUAN SURABAYA -PALU</t>
  </si>
  <si>
    <t>PALU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</si>
  <si>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Empat Ribu Enam Ratus Dua Puluh Tujuh Rupiah.</t>
    </r>
  </si>
  <si>
    <t xml:space="preserve"> 154/PCI/K1/III/22</t>
  </si>
  <si>
    <t xml:space="preserve"> MANOKWARI</t>
  </si>
  <si>
    <t>PENGIRIMAN BARANG TUJUAN MANOKWARI</t>
  </si>
  <si>
    <t>MANOKWARI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</si>
  <si>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Delapan Ratus Tiga Puluh Enam Ribu Seratus Tujuh Puluh Enam Rupiah.</t>
    </r>
  </si>
  <si>
    <t xml:space="preserve"> 155/PCI/K1/III/22</t>
  </si>
  <si>
    <t xml:space="preserve"> AMBON</t>
  </si>
  <si>
    <t>PENGIRIMAN BARANG TUJUAN AMBON</t>
  </si>
  <si>
    <t>AMBON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</si>
  <si>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Enam Ratus Dua Puluh Tiga Ribu Delapan Ratus Sembilan Belas Rupiah.</t>
    </r>
  </si>
  <si>
    <t xml:space="preserve"> 156/PCI/K1/III/22</t>
  </si>
  <si>
    <t xml:space="preserve"> GORONTALO</t>
  </si>
  <si>
    <t>PENGIRIMAN BARANG TUJUAN GORONTALO</t>
  </si>
  <si>
    <t>GORONTALO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</si>
  <si>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Dua Ratus Sembilan Puluh Dua Ribu Lima Ratus Tiga Puluh Sembilan Rupiah.</t>
    </r>
  </si>
  <si>
    <t xml:space="preserve"> 157/PCI/K1/III/22</t>
  </si>
  <si>
    <t>: PT. Putra Log Indonesia</t>
  </si>
  <si>
    <t>Invoice</t>
  </si>
  <si>
    <t xml:space="preserve">Due Date </t>
  </si>
  <si>
    <t>DP</t>
  </si>
  <si>
    <t>Pelunasan</t>
  </si>
  <si>
    <t>0635</t>
  </si>
  <si>
    <t>Trucking Pengiriman Barang Tujuan Lombok                          ( FUSO  DR 8509 AE)</t>
  </si>
  <si>
    <t>Lombok</t>
  </si>
  <si>
    <t>: PT. Tibeka Logistik Indonesia</t>
  </si>
  <si>
    <t>QTY</t>
  </si>
  <si>
    <t>DP 50%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</si>
  <si>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Tujuh Ribu Rupiah</t>
    </r>
  </si>
  <si>
    <t xml:space="preserve"> 11 Maret 2022</t>
  </si>
  <si>
    <t xml:space="preserve"> 31 Maret 2022</t>
  </si>
  <si>
    <t>402871</t>
  </si>
  <si>
    <t>0819/12/2021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</si>
  <si>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</t>
    </r>
  </si>
  <si>
    <t xml:space="preserve">Pengiriman Barang Tujuan  Depok  (DO/W6/2021/12/014A3),                                CDD            </t>
  </si>
  <si>
    <t>DESTINATION</t>
  </si>
  <si>
    <t xml:space="preserve"> 159/PCI/K1/III/22</t>
  </si>
  <si>
    <t>0240/01/2022</t>
  </si>
  <si>
    <t>404504</t>
  </si>
  <si>
    <t xml:space="preserve">Pengiriman Barang Tujuan  Tangerang  (DO/W6/2022/01/016FB),                                CDD            </t>
  </si>
  <si>
    <t>Tangerang</t>
  </si>
  <si>
    <t xml:space="preserve"> 160/PCI/K1/III/22</t>
  </si>
  <si>
    <t>0243/02/2022</t>
  </si>
  <si>
    <t>404507</t>
  </si>
  <si>
    <t xml:space="preserve">Pengiriman Barang Tujuan  Tangerang  (DO/W6/2022/01/016FA),                                CDD     </t>
  </si>
  <si>
    <t xml:space="preserve"> 161/PCI/K1/III/22</t>
  </si>
  <si>
    <t>0242/02/2022</t>
  </si>
  <si>
    <t>404506</t>
  </si>
  <si>
    <t xml:space="preserve">Pengiriman Barang Tujuan  Tangerang  (DO/W6/2022/02/01839),                                CDD     </t>
  </si>
  <si>
    <t xml:space="preserve"> 162/PCI/K1/III/22</t>
  </si>
  <si>
    <t>0244/02/2022</t>
  </si>
  <si>
    <t>404508</t>
  </si>
  <si>
    <t xml:space="preserve">Pengiriman Barang Tujuan  Tangerang  (DO/W6/2022/01/0183A),                                CDD     </t>
  </si>
  <si>
    <t xml:space="preserve"> 163/PCI/K1/III/22</t>
  </si>
  <si>
    <t>0257/02/2022</t>
  </si>
  <si>
    <t>404510</t>
  </si>
  <si>
    <t xml:space="preserve">Pengiriman Barang Tujuan  Tangerang  (DO/W6/2022/02/000ED),                                CDD     </t>
  </si>
  <si>
    <t xml:space="preserve"> 164/PCI/K1/III/22</t>
  </si>
  <si>
    <t>404511</t>
  </si>
  <si>
    <t xml:space="preserve">Pengiriman Barang Tujuan Pulogadung               (DO/W6/2022/02/000D2/R/01)                                CDD     </t>
  </si>
  <si>
    <t>Pulogadung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</si>
  <si>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Delapan Ribu Lima Ratus Rupiah</t>
    </r>
  </si>
  <si>
    <t>0258/02/2022</t>
  </si>
  <si>
    <t xml:space="preserve"> 165/PCI/K1/III/22</t>
  </si>
  <si>
    <t>0358/02/2022</t>
  </si>
  <si>
    <t>404534</t>
  </si>
  <si>
    <t xml:space="preserve">Pengiriman Barang Tujuan Penjaringan               (DO/W6/2022/02/00965)                                CDE     </t>
  </si>
  <si>
    <t>Penjaringan</t>
  </si>
  <si>
    <t>404535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</si>
  <si>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Tujuh Ribu Lima Ratus Rupiah</t>
    </r>
  </si>
  <si>
    <t xml:space="preserve"> 166/PCI/K1/III/22</t>
  </si>
  <si>
    <t>0363/02/2022</t>
  </si>
  <si>
    <t>404540</t>
  </si>
  <si>
    <t xml:space="preserve">Pengiriman Barang Tujuan Surabaya               (DO/W6/2022/02/00BAF)                                CDD    </t>
  </si>
  <si>
    <t xml:space="preserve"> 167/PCI/K1/III/22</t>
  </si>
  <si>
    <t>404541</t>
  </si>
  <si>
    <t>0364/02/2022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</si>
  <si>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Delapan Ribu Rupiah</t>
    </r>
  </si>
  <si>
    <t xml:space="preserve">Pengiriman Barang Tujuan Tangerang         (DO/W6/2022/02/00BA4/R/01)                                CDE    </t>
  </si>
  <si>
    <t xml:space="preserve"> 168/PCI/K1/III/22</t>
  </si>
  <si>
    <t>404539</t>
  </si>
  <si>
    <t>0362/02/2022</t>
  </si>
  <si>
    <t xml:space="preserve">Pengiriman Barang Tujuan Tangerang         (DO/W6/2022/02/00BA3)                                CDE    </t>
  </si>
  <si>
    <t xml:space="preserve"> 169/PCI/K1/III/22</t>
  </si>
  <si>
    <t>404538</t>
  </si>
  <si>
    <t>Cakung</t>
  </si>
  <si>
    <t xml:space="preserve">Pengiriman Barang Tujuan Cakung         (DO/W6/2022/02/00BA1)                                CDE    </t>
  </si>
  <si>
    <t>0361/02/2022</t>
  </si>
  <si>
    <t xml:space="preserve"> 170/PCI/K1/III/22</t>
  </si>
  <si>
    <t>404542</t>
  </si>
  <si>
    <t>0365/02/2022</t>
  </si>
  <si>
    <t>Citeureup, Sukabumi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</si>
  <si>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Enam Belas Ribu Rupiah</t>
    </r>
  </si>
  <si>
    <t xml:space="preserve"> 171/PCI/K1/III/22</t>
  </si>
  <si>
    <t>0355/02/2022</t>
  </si>
  <si>
    <t>404532</t>
  </si>
  <si>
    <t xml:space="preserve">Tangerang   </t>
  </si>
  <si>
    <t xml:space="preserve">Pengiriman Barang Tujuan Tangerang         (DO/W6/2022/02/008D5)                                CDD    </t>
  </si>
  <si>
    <t xml:space="preserve"> 172/PCI/K1/III/22</t>
  </si>
  <si>
    <t>0357/02/2022</t>
  </si>
  <si>
    <t xml:space="preserve">Ancol,             Marunda,       Koja   </t>
  </si>
  <si>
    <t xml:space="preserve">Pengiriman Barang Tujuan Ancol,Marunda,Koja         (DO/W6/2022/02/008E9)                                CDD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</si>
  <si>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Sepuluh Ribu Rupiah</t>
    </r>
  </si>
  <si>
    <t xml:space="preserve"> 173/PCI/K1/III/22</t>
  </si>
  <si>
    <t>0359/02/2022</t>
  </si>
  <si>
    <t>404356</t>
  </si>
  <si>
    <t xml:space="preserve">Tangerang </t>
  </si>
  <si>
    <t xml:space="preserve">Pengiriman Barang Tujuan Tangerang        (DO/W6/2022/02/00A43)                                CDD    </t>
  </si>
  <si>
    <t xml:space="preserve"> 174/PCI/K1/III/22</t>
  </si>
  <si>
    <t>0356/02/2022</t>
  </si>
  <si>
    <t>404533</t>
  </si>
  <si>
    <t xml:space="preserve">Pengiriman Barang Tujuan Tangerang        (DO/W6/2022/02/008D6)                                CDD    </t>
  </si>
  <si>
    <t xml:space="preserve"> 175/PCI/K1/III/22</t>
  </si>
  <si>
    <t>0360/02/2022</t>
  </si>
  <si>
    <t>404537</t>
  </si>
  <si>
    <t xml:space="preserve">Pengiriman Barang Tujuan Tangerang        (DO/W6/2022/02/00A44)                                CDD    </t>
  </si>
  <si>
    <t xml:space="preserve"> 176/PCI/K1/III/22</t>
  </si>
  <si>
    <t>0354/02/2022</t>
  </si>
  <si>
    <t>404531</t>
  </si>
  <si>
    <t xml:space="preserve">Sukabumi </t>
  </si>
  <si>
    <t xml:space="preserve">Pengiriman Barang Tujuan Sukabumi       (DO/W6/2022/02/0084D)                                CDD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</si>
  <si>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Lima Belas Ribu Rupiah</t>
    </r>
  </si>
  <si>
    <t xml:space="preserve"> 177/PCI/K1/III/22</t>
  </si>
  <si>
    <t>0414/02/2022</t>
  </si>
  <si>
    <t>404544</t>
  </si>
  <si>
    <t>Pengiriman Barang Tujuan Tangerang      (DO/W6/2022/02/00EBE)                                CDD LONG</t>
  </si>
  <si>
    <t>0416/02/2022</t>
  </si>
  <si>
    <t>404545</t>
  </si>
  <si>
    <t>Meruya</t>
  </si>
  <si>
    <t xml:space="preserve">Pengiriman Barang Tujuan Meruya     (DO/W6/2022/02/0100B)                                CDD </t>
  </si>
  <si>
    <t xml:space="preserve"> 178/PCI/K1/III/22</t>
  </si>
  <si>
    <t xml:space="preserve"> 179/PCI/K1/III/22</t>
  </si>
  <si>
    <t>0417/02/2022</t>
  </si>
  <si>
    <t>404550</t>
  </si>
  <si>
    <t xml:space="preserve">Kosambi </t>
  </si>
  <si>
    <t xml:space="preserve">Pengiriman Barang Tujuan Kosambi     (DO/W6/2022/02/0137A)                                CDD </t>
  </si>
  <si>
    <t xml:space="preserve"> 180/PCI/K1/III/22</t>
  </si>
  <si>
    <t>0453/02/2022</t>
  </si>
  <si>
    <t>404549</t>
  </si>
  <si>
    <t xml:space="preserve">Pengiriman Barang Tujuan Tangerang     (DO/W6/2022/02/0137B)                                CDD </t>
  </si>
  <si>
    <t xml:space="preserve"> MERAUKE</t>
  </si>
  <si>
    <t>PENGIRIMAN BARANG TUJUAN MERAUKE</t>
  </si>
  <si>
    <t>MERAUKE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</si>
  <si>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Sembilan Puluh Dua Ribu Sembilan Ratus Rupiah.</t>
    </r>
  </si>
  <si>
    <t xml:space="preserve"> 181/PCI/K1/III/22</t>
  </si>
  <si>
    <t xml:space="preserve"> TARAKAN</t>
  </si>
  <si>
    <t>PENGIRIMAN BARANG TUJUAN TARAKAN</t>
  </si>
  <si>
    <t>TARAKAN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</si>
  <si>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Juta Delapan Ratus Dua Puluh Dua Ribu Dua Ratus Tujuh Puluh Enam Rupiah.</t>
    </r>
  </si>
  <si>
    <t xml:space="preserve"> 182/PCI/K1/III/22</t>
  </si>
  <si>
    <t xml:space="preserve"> TJ. PANDAN</t>
  </si>
  <si>
    <t>PENGIRIMAN BARANG TUJUAN TANJUNG PANDAN</t>
  </si>
  <si>
    <t>TANJUNG PANDAN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</si>
  <si>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Ratus Dua Puluh Dua Ribu Enam Ratus Enam Puluh Tiga Ribu Rupiah.</t>
    </r>
  </si>
  <si>
    <t xml:space="preserve"> 183/PCI/K1/III/22</t>
  </si>
  <si>
    <t>: PT. Winson Express Transindo</t>
  </si>
  <si>
    <t>:  Bpk. Fuad</t>
  </si>
  <si>
    <t>UP</t>
  </si>
  <si>
    <t xml:space="preserve"> 184/PCI/K1/III/22</t>
  </si>
  <si>
    <t>15 April 2022</t>
  </si>
  <si>
    <t>0482</t>
  </si>
  <si>
    <t>Pengiriman Barang Tujuan PT. Paiton Opration dan Miantennace Indonesia</t>
  </si>
  <si>
    <t>Probolinggo</t>
  </si>
  <si>
    <t>: Deltacretindo Wira Mandiri</t>
  </si>
  <si>
    <t xml:space="preserve"> 185/PCI/K1/III/22</t>
  </si>
  <si>
    <t xml:space="preserve"> 17 Maret 2022</t>
  </si>
  <si>
    <t>PCIJKT000018942</t>
  </si>
  <si>
    <t>Jawa Tengah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</si>
  <si>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Enam Puluh Tujuh Ribu Rupiah.</t>
    </r>
  </si>
  <si>
    <t>Pengiriman Barang Tujuan Proyek Rumah Susun Pekerja Industri Batang III</t>
  </si>
  <si>
    <t>:  PT. Freyssinet Total Technology</t>
  </si>
  <si>
    <t xml:space="preserve">   Metropolitan Tower 9th Floor,</t>
  </si>
  <si>
    <t xml:space="preserve">   JL. R.A. Kartini Kav. 14, Cilandak</t>
  </si>
  <si>
    <t xml:space="preserve">   Jakarta 12430 </t>
  </si>
  <si>
    <t>NO. PO</t>
  </si>
  <si>
    <t xml:space="preserve"> 186/PCI/K1/III/22</t>
  </si>
  <si>
    <t>0481</t>
  </si>
  <si>
    <t>064/FTT/PO/II/20222</t>
  </si>
  <si>
    <t>Pengiriman Barang Tujuan Indra Pura Kisaran</t>
  </si>
  <si>
    <t>Kisaran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</si>
  <si>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Tiga Beas Juta Delapan Ratus Enam Puluh Ribu Rupiah.</t>
    </r>
  </si>
  <si>
    <t xml:space="preserve"> BATAM</t>
  </si>
  <si>
    <t xml:space="preserve"> FEBRUARI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</si>
  <si>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Delapan Puluh Satu Juta Empat Ratus Delapan Puluh Ribu Sembilan Ratus Delapan Puluh Dua Rupiah.</t>
    </r>
  </si>
  <si>
    <t xml:space="preserve"> 187/PCI/K1/III/22</t>
  </si>
  <si>
    <t xml:space="preserve"> 188/PCI/K1/III/22</t>
  </si>
  <si>
    <t>: PT. Truelogs Logistik Asia</t>
  </si>
  <si>
    <t>Pelunasan 50%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</si>
  <si>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Enam Ratus Dua Puluh Lima Ribu Rupiah.</t>
    </r>
  </si>
  <si>
    <t>Trucking Pengiriman Barang Telkom Akses Jambi</t>
  </si>
  <si>
    <t>Jambi</t>
  </si>
  <si>
    <t>0717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</si>
  <si>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Empat Ratus Sembilan Puluh Dua Ribu Tujuh Ratus Tujuh Belas  Rupiah.</t>
    </r>
  </si>
  <si>
    <t xml:space="preserve"> 189/PCI/K1/III/22</t>
  </si>
  <si>
    <t xml:space="preserve"> Tanjung Pandan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</si>
  <si>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Tiga Ribu Delapan Ratus Rupiah.</t>
    </r>
  </si>
  <si>
    <t xml:space="preserve"> 190/PCI/K1/III/22</t>
  </si>
  <si>
    <t xml:space="preserve"> Tanjung Pinang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</si>
  <si>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Enam Ratus Dua Puluh Delapan Ribu Tujuh Ratus Dua Puluh Satu Rupiah.</t>
    </r>
  </si>
  <si>
    <t xml:space="preserve"> 191/PCI/K1/III/22</t>
  </si>
  <si>
    <t xml:space="preserve"> 25 Maret 2022</t>
  </si>
  <si>
    <t xml:space="preserve"> 22 Maret 2022</t>
  </si>
  <si>
    <t xml:space="preserve"> 192/PCI/K1/III/22</t>
  </si>
  <si>
    <t>PCIJKT000018914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</si>
  <si>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Tiga Ratus Sepuluh Ribu Rupiah.</t>
    </r>
  </si>
  <si>
    <t>: PT. Pratama Trans Logistik</t>
  </si>
  <si>
    <t>:  Bpk. Novril</t>
  </si>
  <si>
    <t xml:space="preserve"> 22 Maret  2022</t>
  </si>
  <si>
    <t>05 April 2022</t>
  </si>
  <si>
    <t>0557</t>
  </si>
  <si>
    <t>Pengiriman Barang Tujuan Riau</t>
  </si>
  <si>
    <t>Riau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</si>
  <si>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Delapan Ratus Dua Puluh Sembilan Ribu Dua Ratus Dua Puluh Rupiah.</t>
    </r>
  </si>
  <si>
    <t xml:space="preserve"> 193/PCI/K1/III/22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</si>
  <si>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Delapan Ribu Dua Ratus Sembilan Puluh Sembilan Rupiah.</t>
    </r>
  </si>
  <si>
    <t xml:space="preserve"> MAMUJU</t>
  </si>
  <si>
    <t>PENGIRIMAN BARANG TUJUAN MAMUJU</t>
  </si>
  <si>
    <t>MAMUJU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</si>
  <si>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: Lima Ratus Tiga Puluh Ribu Seratus Empat Puluh Lima Rupiah.</t>
    </r>
  </si>
  <si>
    <t xml:space="preserve"> 24 Maret 2022</t>
  </si>
  <si>
    <t xml:space="preserve"> 194/PCI/K1/III/22</t>
  </si>
  <si>
    <t xml:space="preserve"> 195/PCI/K1/III/22</t>
  </si>
  <si>
    <t xml:space="preserve"> 196/PCI/K1/III/22</t>
  </si>
  <si>
    <t>: PT. MULTISTRAN ENGINEERING</t>
  </si>
  <si>
    <t xml:space="preserve">  Ciputat Indah Permai Blok A-1 </t>
  </si>
  <si>
    <t xml:space="preserve">  Jl. Ir. H Juanda No. 50 Ciputat 15419</t>
  </si>
  <si>
    <t xml:space="preserve"> 197/PCI/K1/III/22</t>
  </si>
  <si>
    <t>0665</t>
  </si>
  <si>
    <t xml:space="preserve"> 08 April 2022</t>
  </si>
  <si>
    <t>PCIJKT000018952</t>
  </si>
  <si>
    <t>Trucking Pengiriman Barang Tujuan Palembang</t>
  </si>
  <si>
    <t>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</si>
  <si>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Empat Ratus Dua Puluh Lima Ribu Rupiah.</t>
    </r>
  </si>
  <si>
    <t xml:space="preserve"> 198/PCI/K1/III/22</t>
  </si>
  <si>
    <t xml:space="preserve"> 26 April 2022</t>
  </si>
  <si>
    <t>PCIJKT000018964</t>
  </si>
  <si>
    <t>PCIJKT000018966</t>
  </si>
  <si>
    <t>Pengiriman Barang Tujuan R011 Marugame Kitchen Jogja City Mall</t>
  </si>
  <si>
    <t>PCIJKT000018963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</si>
  <si>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Enam Ratus Tujuh Puluh Lima Ribu Tujuh Ratus Empat Puluh Dua Rupiah.</t>
    </r>
  </si>
  <si>
    <t>CDD Long</t>
  </si>
  <si>
    <t>0667</t>
  </si>
  <si>
    <t xml:space="preserve"> 199/PCI/K1/III/22</t>
  </si>
  <si>
    <t>CDD</t>
  </si>
  <si>
    <t>0668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</si>
  <si>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Empat Ratus Tujuh Puluh Sembilan Ribu Tujuh Ratus Dua Rupiah.</t>
    </r>
  </si>
  <si>
    <t xml:space="preserve"> 200/PCI/K1/III/22</t>
  </si>
  <si>
    <t>0685</t>
  </si>
  <si>
    <t xml:space="preserve"> 201/PCI/K1/III/22</t>
  </si>
  <si>
    <t>0637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</si>
  <si>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Dua Puluh Ribu Tujuh Ratus Dua Puluh Rupiah.</t>
    </r>
  </si>
  <si>
    <t xml:space="preserve"> AMBON -SAUMALAKI</t>
  </si>
  <si>
    <t xml:space="preserve"> 12 Des 2021</t>
  </si>
  <si>
    <t>Pengiriman Barang Tujuan Ambon - Saumalaki</t>
  </si>
  <si>
    <t>Saumalaki</t>
  </si>
  <si>
    <t xml:space="preserve"> 202/PCI/K1/III/22</t>
  </si>
  <si>
    <t xml:space="preserve"> 26 Maret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</si>
  <si>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Seratus Empat Puluh Satu Ribu Enam Ratus Enam Puluh Rupiah.</t>
    </r>
  </si>
  <si>
    <t xml:space="preserve"> 28 Des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</si>
  <si>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Lima Ratus Enam Puluh Tiga Ribu Seratus Rupiah.</t>
    </r>
  </si>
  <si>
    <t xml:space="preserve"> INVOICE</t>
  </si>
  <si>
    <t xml:space="preserve"> 203/PCI/K1/III/22</t>
  </si>
  <si>
    <t xml:space="preserve"> 204/PCI/K1/III/22</t>
  </si>
  <si>
    <t>DMP AMQ (AMBON)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</si>
  <si>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Tujuh Ratus Tiga Ribu Lima Ratus Tujuh Puluh Delapan Rupiah.</t>
    </r>
  </si>
  <si>
    <t xml:space="preserve"> 205/PCI/K1/III/22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</si>
  <si>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Dua Ratus Tiga Puluh Enam Ribu Enam Ratus Sembilan Puluh Tiga Rupiah.</t>
    </r>
  </si>
  <si>
    <t xml:space="preserve"> 206/PCI/K1/III/22</t>
  </si>
  <si>
    <t xml:space="preserve"> JAYAPURA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</si>
  <si>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Belas Juta Lima Ratus Delapan Puluh Lima Ribu Delapan Ratus Empat Puluh Delapan Rupiah.</t>
    </r>
  </si>
  <si>
    <t xml:space="preserve"> 207/PCI/K1/III/22</t>
  </si>
  <si>
    <t xml:space="preserve"> TUAL</t>
  </si>
  <si>
    <t>Pengiriman Barang Tujuan Ambon - Tual</t>
  </si>
  <si>
    <t>Tual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</si>
  <si>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Sembilan Ratus Lima Puluh Sembilan Ribu Delapan Rupiah.</t>
    </r>
  </si>
  <si>
    <t xml:space="preserve"> 208/PCI/K1/III/22</t>
  </si>
  <si>
    <t xml:space="preserve"> 209/PCI/K1/IV/22</t>
  </si>
  <si>
    <t xml:space="preserve"> 25 April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</si>
  <si>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Empat Ratus Lima Puluh Sembilan Ribu Empat Ratus Empat Puluh Enam Rupiah.</t>
    </r>
  </si>
  <si>
    <t xml:space="preserve">Pengiriman Barang Tujuan Citeureup+Sukabumi         (DO/W6/2022/02/00591)                                CDD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</si>
</sst>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[$-409]d\-mmm\-yy;@"/>
    <numFmt numFmtId="168" formatCode="[$-421]dd\ mmmm\ yyyy;@"/>
    <numFmt numFmtId="169" formatCode="_-* #,##0.0_-;\-* #,##0.0_-;_-* &quot;-&quot;??_-;_-@_-"/>
    <numFmt numFmtId="170" formatCode="_-* #,##0_-;\-* #,##0_-;_-* &quot;-&quot;??_-;_-@_-"/>
    <numFmt numFmtId="171" formatCode="dd/mm/yy;@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336">
    <xf numFmtId="0" fontId="0" fillId="0" borderId="0" xfId="0"/>
    <xf numFmtId="0" fontId="2" fillId="0" borderId="0" xfId="1" applyFont="1"/>
    <xf numFmtId="0" fontId="3" fillId="0" borderId="0" xfId="1" applyFont="1"/>
    <xf numFmtId="165" fontId="3" fillId="0" borderId="0" xfId="2" applyNumberFormat="1" applyFont="1"/>
    <xf numFmtId="0" fontId="4" fillId="0" borderId="0" xfId="1" applyFont="1"/>
    <xf numFmtId="165" fontId="3" fillId="0" borderId="0" xfId="2" applyNumberFormat="1" applyFont="1" applyAlignment="1">
      <alignment horizontal="center"/>
    </xf>
    <xf numFmtId="0" fontId="6" fillId="0" borderId="0" xfId="1" applyFont="1"/>
    <xf numFmtId="166" fontId="3" fillId="0" borderId="0" xfId="1" quotePrefix="1" applyNumberFormat="1" applyFont="1"/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1" xfId="2" applyNumberFormat="1" applyFont="1" applyFill="1" applyBorder="1" applyAlignment="1">
      <alignment horizontal="center" vertical="center" wrapText="1"/>
    </xf>
    <xf numFmtId="41" fontId="3" fillId="0" borderId="18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42" fontId="3" fillId="0" borderId="0" xfId="1" applyNumberFormat="1" applyFont="1" applyAlignment="1">
      <alignment horizontal="center" vertical="center"/>
    </xf>
    <xf numFmtId="165" fontId="2" fillId="0" borderId="0" xfId="2" applyNumberFormat="1" applyFont="1" applyAlignment="1">
      <alignment horizontal="left" vertical="center"/>
    </xf>
    <xf numFmtId="165" fontId="2" fillId="0" borderId="1" xfId="2" applyNumberFormat="1" applyFont="1" applyBorder="1" applyAlignment="1">
      <alignment horizontal="left" vertical="center"/>
    </xf>
    <xf numFmtId="42" fontId="3" fillId="0" borderId="1" xfId="1" applyNumberFormat="1" applyFont="1" applyBorder="1" applyAlignment="1">
      <alignment horizontal="center" vertical="center"/>
    </xf>
    <xf numFmtId="165" fontId="2" fillId="0" borderId="0" xfId="2" applyNumberFormat="1" applyFont="1"/>
    <xf numFmtId="42" fontId="2" fillId="0" borderId="0" xfId="1" applyNumberFormat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2" fillId="0" borderId="0" xfId="1" applyFont="1" applyBorder="1"/>
    <xf numFmtId="0" fontId="3" fillId="0" borderId="0" xfId="1" applyFont="1" applyBorder="1"/>
    <xf numFmtId="0" fontId="9" fillId="0" borderId="0" xfId="1" applyFont="1" applyAlignment="1">
      <alignment horizontal="left"/>
    </xf>
    <xf numFmtId="0" fontId="3" fillId="0" borderId="0" xfId="1" applyFont="1" applyBorder="1" applyAlignment="1">
      <alignment horizontal="left"/>
    </xf>
    <xf numFmtId="0" fontId="9" fillId="0" borderId="0" xfId="1" quotePrefix="1" applyFont="1" applyAlignment="1">
      <alignment horizontal="left"/>
    </xf>
    <xf numFmtId="0" fontId="2" fillId="0" borderId="0" xfId="1" quotePrefix="1" applyFont="1" applyBorder="1" applyAlignment="1">
      <alignment horizontal="left"/>
    </xf>
    <xf numFmtId="0" fontId="2" fillId="0" borderId="0" xfId="1" quotePrefix="1" applyFont="1" applyAlignment="1">
      <alignment horizontal="left"/>
    </xf>
    <xf numFmtId="0" fontId="3" fillId="0" borderId="0" xfId="1" applyFont="1" applyAlignment="1">
      <alignment horizontal="right"/>
    </xf>
    <xf numFmtId="0" fontId="10" fillId="0" borderId="0" xfId="1" applyFont="1"/>
    <xf numFmtId="0" fontId="3" fillId="0" borderId="0" xfId="1" applyFont="1" applyAlignment="1">
      <alignment vertical="center"/>
    </xf>
    <xf numFmtId="0" fontId="2" fillId="0" borderId="0" xfId="1" quotePrefix="1" applyFont="1"/>
    <xf numFmtId="15" fontId="3" fillId="3" borderId="19" xfId="1" quotePrefix="1" applyNumberFormat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 wrapText="1"/>
    </xf>
    <xf numFmtId="165" fontId="3" fillId="3" borderId="19" xfId="2" applyNumberFormat="1" applyFont="1" applyFill="1" applyBorder="1" applyAlignment="1">
      <alignment horizontal="center" vertical="center" wrapText="1"/>
    </xf>
    <xf numFmtId="0" fontId="3" fillId="3" borderId="12" xfId="2" applyNumberFormat="1" applyFont="1" applyFill="1" applyBorder="1" applyAlignment="1">
      <alignment horizontal="center" vertical="center" wrapText="1"/>
    </xf>
    <xf numFmtId="165" fontId="3" fillId="3" borderId="14" xfId="1" applyNumberFormat="1" applyFont="1" applyFill="1" applyBorder="1" applyAlignment="1">
      <alignment vertical="center"/>
    </xf>
    <xf numFmtId="0" fontId="3" fillId="3" borderId="0" xfId="1" applyFont="1" applyFill="1"/>
    <xf numFmtId="0" fontId="2" fillId="0" borderId="0" xfId="1" applyFont="1" applyBorder="1" applyAlignment="1">
      <alignment horizontal="left"/>
    </xf>
    <xf numFmtId="0" fontId="3" fillId="0" borderId="0" xfId="1" quotePrefix="1" applyFont="1" applyAlignment="1">
      <alignment horizontal="left"/>
    </xf>
    <xf numFmtId="0" fontId="6" fillId="0" borderId="0" xfId="0" applyFont="1" applyAlignment="1">
      <alignment vertical="center"/>
    </xf>
    <xf numFmtId="0" fontId="3" fillId="3" borderId="19" xfId="1" quotePrefix="1" applyFont="1" applyFill="1" applyBorder="1" applyAlignment="1">
      <alignment horizontal="center" vertical="center" wrapText="1"/>
    </xf>
    <xf numFmtId="0" fontId="3" fillId="0" borderId="1" xfId="1" applyFont="1" applyBorder="1"/>
    <xf numFmtId="165" fontId="3" fillId="0" borderId="1" xfId="2" applyNumberFormat="1" applyFont="1" applyBorder="1"/>
    <xf numFmtId="15" fontId="3" fillId="3" borderId="11" xfId="1" quotePrefix="1" applyNumberFormat="1" applyFont="1" applyFill="1" applyBorder="1" applyAlignment="1">
      <alignment horizontal="center" vertical="center"/>
    </xf>
    <xf numFmtId="0" fontId="3" fillId="3" borderId="11" xfId="1" quotePrefix="1" applyNumberFormat="1" applyFont="1" applyFill="1" applyBorder="1" applyAlignment="1">
      <alignment horizontal="center" vertical="center" wrapText="1"/>
    </xf>
    <xf numFmtId="165" fontId="3" fillId="3" borderId="11" xfId="2" applyNumberFormat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 wrapText="1"/>
    </xf>
    <xf numFmtId="165" fontId="3" fillId="0" borderId="21" xfId="2" applyNumberFormat="1" applyFont="1" applyBorder="1" applyAlignment="1">
      <alignment vertical="center"/>
    </xf>
    <xf numFmtId="41" fontId="3" fillId="0" borderId="0" xfId="1" applyNumberFormat="1" applyFont="1"/>
    <xf numFmtId="165" fontId="2" fillId="0" borderId="1" xfId="2" applyNumberFormat="1" applyFont="1" applyBorder="1"/>
    <xf numFmtId="0" fontId="3" fillId="0" borderId="0" xfId="1" applyFont="1" applyAlignment="1">
      <alignment horizontal="left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" fontId="3" fillId="3" borderId="11" xfId="2" applyNumberFormat="1" applyFont="1" applyFill="1" applyBorder="1" applyAlignment="1">
      <alignment horizontal="center" vertical="center" wrapText="1"/>
    </xf>
    <xf numFmtId="0" fontId="1" fillId="0" borderId="0" xfId="1"/>
    <xf numFmtId="165" fontId="11" fillId="0" borderId="0" xfId="2" applyNumberFormat="1" applyFont="1" applyBorder="1" applyAlignment="1">
      <alignment horizontal="left" vertical="center"/>
    </xf>
    <xf numFmtId="165" fontId="3" fillId="0" borderId="0" xfId="2" applyNumberFormat="1" applyFont="1" applyBorder="1" applyAlignment="1">
      <alignment horizontal="center" vertical="center"/>
    </xf>
    <xf numFmtId="42" fontId="2" fillId="0" borderId="0" xfId="1" applyNumberFormat="1" applyFont="1" applyBorder="1" applyAlignment="1">
      <alignment horizontal="center" vertical="center"/>
    </xf>
    <xf numFmtId="165" fontId="3" fillId="0" borderId="14" xfId="2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12" fillId="0" borderId="0" xfId="1" applyFont="1"/>
    <xf numFmtId="165" fontId="0" fillId="0" borderId="0" xfId="2" applyNumberFormat="1" applyFont="1"/>
    <xf numFmtId="0" fontId="1" fillId="0" borderId="1" xfId="1" applyBorder="1"/>
    <xf numFmtId="165" fontId="0" fillId="0" borderId="1" xfId="2" applyNumberFormat="1" applyFont="1" applyBorder="1"/>
    <xf numFmtId="165" fontId="0" fillId="0" borderId="0" xfId="2" applyNumberFormat="1" applyFont="1" applyAlignment="1">
      <alignment horizontal="center"/>
    </xf>
    <xf numFmtId="0" fontId="1" fillId="0" borderId="0" xfId="1" applyAlignment="1"/>
    <xf numFmtId="166" fontId="12" fillId="0" borderId="0" xfId="1" quotePrefix="1" applyNumberFormat="1" applyFont="1" applyAlignment="1">
      <alignment horizontal="left"/>
    </xf>
    <xf numFmtId="166" fontId="1" fillId="0" borderId="0" xfId="1" applyNumberFormat="1" applyAlignment="1">
      <alignment horizontal="left"/>
    </xf>
    <xf numFmtId="0" fontId="12" fillId="2" borderId="5" xfId="1" applyFont="1" applyFill="1" applyBorder="1" applyAlignment="1">
      <alignment horizontal="center"/>
    </xf>
    <xf numFmtId="0" fontId="12" fillId="2" borderId="6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1" fillId="3" borderId="22" xfId="1" applyFill="1" applyBorder="1" applyAlignment="1">
      <alignment horizontal="center" vertical="center"/>
    </xf>
    <xf numFmtId="0" fontId="1" fillId="3" borderId="19" xfId="1" applyFill="1" applyBorder="1" applyAlignment="1">
      <alignment horizontal="center" vertical="center" wrapText="1"/>
    </xf>
    <xf numFmtId="0" fontId="1" fillId="3" borderId="11" xfId="1" quotePrefix="1" applyFill="1" applyBorder="1" applyAlignment="1">
      <alignment horizontal="center" vertical="center"/>
    </xf>
    <xf numFmtId="165" fontId="1" fillId="3" borderId="14" xfId="1" applyNumberFormat="1" applyFill="1" applyBorder="1" applyAlignment="1">
      <alignment vertical="center"/>
    </xf>
    <xf numFmtId="42" fontId="12" fillId="0" borderId="18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42" fontId="1" fillId="0" borderId="0" xfId="1" applyNumberForma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165" fontId="12" fillId="0" borderId="0" xfId="2" applyNumberFormat="1" applyFont="1" applyAlignment="1">
      <alignment horizontal="left" vertical="center"/>
    </xf>
    <xf numFmtId="165" fontId="12" fillId="0" borderId="1" xfId="2" applyNumberFormat="1" applyFont="1" applyBorder="1" applyAlignment="1">
      <alignment horizontal="left" vertical="center"/>
    </xf>
    <xf numFmtId="42" fontId="1" fillId="0" borderId="1" xfId="1" applyNumberFormat="1" applyBorder="1" applyAlignment="1">
      <alignment horizontal="center" vertical="center"/>
    </xf>
    <xf numFmtId="165" fontId="12" fillId="0" borderId="0" xfId="2" applyNumberFormat="1" applyFont="1"/>
    <xf numFmtId="42" fontId="12" fillId="0" borderId="0" xfId="1" applyNumberFormat="1" applyFont="1"/>
    <xf numFmtId="0" fontId="12" fillId="0" borderId="0" xfId="1" applyFont="1" applyAlignment="1">
      <alignment vertical="center"/>
    </xf>
    <xf numFmtId="0" fontId="15" fillId="0" borderId="0" xfId="1" applyFont="1"/>
    <xf numFmtId="0" fontId="12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2" fillId="0" borderId="0" xfId="1" quotePrefix="1" applyFont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5" fontId="6" fillId="0" borderId="0" xfId="2" applyNumberFormat="1" applyFont="1"/>
    <xf numFmtId="0" fontId="6" fillId="0" borderId="1" xfId="1" applyFont="1" applyBorder="1"/>
    <xf numFmtId="165" fontId="6" fillId="0" borderId="1" xfId="2" applyNumberFormat="1" applyFont="1" applyBorder="1"/>
    <xf numFmtId="0" fontId="6" fillId="0" borderId="0" xfId="1" applyFont="1" applyAlignment="1"/>
    <xf numFmtId="0" fontId="9" fillId="0" borderId="0" xfId="1" quotePrefix="1" applyFont="1"/>
    <xf numFmtId="0" fontId="3" fillId="3" borderId="11" xfId="2" applyNumberFormat="1" applyFont="1" applyFill="1" applyBorder="1" applyAlignment="1">
      <alignment horizontal="center" vertical="center"/>
    </xf>
    <xf numFmtId="0" fontId="3" fillId="3" borderId="24" xfId="2" applyNumberFormat="1" applyFont="1" applyFill="1" applyBorder="1" applyAlignment="1">
      <alignment horizontal="center" vertical="center"/>
    </xf>
    <xf numFmtId="165" fontId="3" fillId="0" borderId="21" xfId="2" applyNumberFormat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165" fontId="6" fillId="0" borderId="0" xfId="2" applyNumberFormat="1" applyFont="1" applyAlignment="1">
      <alignment horizontal="center" vertical="center"/>
    </xf>
    <xf numFmtId="42" fontId="6" fillId="0" borderId="0" xfId="1" applyNumberFormat="1" applyFont="1" applyAlignment="1">
      <alignment horizontal="center" vertical="center"/>
    </xf>
    <xf numFmtId="165" fontId="9" fillId="0" borderId="0" xfId="2" applyNumberFormat="1" applyFont="1" applyAlignment="1">
      <alignment horizontal="left" vertical="center"/>
    </xf>
    <xf numFmtId="42" fontId="9" fillId="0" borderId="0" xfId="1" applyNumberFormat="1" applyFont="1" applyAlignment="1">
      <alignment horizontal="center" vertical="center"/>
    </xf>
    <xf numFmtId="165" fontId="9" fillId="0" borderId="1" xfId="2" applyNumberFormat="1" applyFont="1" applyBorder="1"/>
    <xf numFmtId="42" fontId="6" fillId="0" borderId="1" xfId="1" quotePrefix="1" applyNumberFormat="1" applyFont="1" applyBorder="1" applyAlignment="1">
      <alignment horizontal="center" vertical="center"/>
    </xf>
    <xf numFmtId="9" fontId="6" fillId="0" borderId="0" xfId="1" applyNumberFormat="1" applyFont="1"/>
    <xf numFmtId="165" fontId="9" fillId="0" borderId="0" xfId="2" applyNumberFormat="1" applyFont="1"/>
    <xf numFmtId="42" fontId="9" fillId="0" borderId="0" xfId="1" applyNumberFormat="1" applyFo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3" fillId="3" borderId="11" xfId="1" quotePrefix="1" applyNumberFormat="1" applyFont="1" applyFill="1" applyBorder="1" applyAlignment="1">
      <alignment horizontal="center" vertical="center"/>
    </xf>
    <xf numFmtId="165" fontId="3" fillId="0" borderId="21" xfId="2" applyNumberFormat="1" applyFont="1" applyBorder="1" applyAlignment="1">
      <alignment horizontal="center" vertical="center"/>
    </xf>
    <xf numFmtId="1" fontId="3" fillId="3" borderId="20" xfId="2" applyNumberFormat="1" applyFont="1" applyFill="1" applyBorder="1" applyAlignment="1">
      <alignment horizontal="center" vertical="center" wrapText="1"/>
    </xf>
    <xf numFmtId="169" fontId="3" fillId="0" borderId="0" xfId="4" applyNumberFormat="1" applyFont="1"/>
    <xf numFmtId="165" fontId="3" fillId="3" borderId="20" xfId="2" applyNumberFormat="1" applyFont="1" applyFill="1" applyBorder="1" applyAlignment="1">
      <alignment horizontal="center" vertical="center" wrapText="1"/>
    </xf>
    <xf numFmtId="165" fontId="19" fillId="3" borderId="11" xfId="2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left" vertical="center"/>
    </xf>
    <xf numFmtId="42" fontId="2" fillId="0" borderId="0" xfId="1" applyNumberFormat="1" applyFont="1" applyAlignment="1">
      <alignment horizontal="center" vertical="center"/>
    </xf>
    <xf numFmtId="0" fontId="2" fillId="0" borderId="0" xfId="2" applyNumberFormat="1" applyFont="1" applyAlignment="1">
      <alignment horizontal="left" vertical="center"/>
    </xf>
    <xf numFmtId="0" fontId="2" fillId="0" borderId="1" xfId="2" applyNumberFormat="1" applyFont="1" applyBorder="1" applyAlignment="1">
      <alignment horizontal="left" vertical="center"/>
    </xf>
    <xf numFmtId="42" fontId="3" fillId="0" borderId="0" xfId="1" applyNumberFormat="1" applyFont="1"/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5" fontId="3" fillId="0" borderId="21" xfId="2" applyNumberFormat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6" fillId="0" borderId="0" xfId="0" applyFont="1"/>
    <xf numFmtId="166" fontId="3" fillId="0" borderId="0" xfId="0" quotePrefix="1" applyNumberFormat="1" applyFont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49" fontId="3" fillId="3" borderId="11" xfId="0" quotePrefix="1" applyNumberFormat="1" applyFont="1" applyFill="1" applyBorder="1" applyAlignment="1">
      <alignment horizontal="center" vertical="center" wrapText="1"/>
    </xf>
    <xf numFmtId="41" fontId="3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2" fontId="3" fillId="0" borderId="0" xfId="0" applyNumberFormat="1" applyFont="1" applyAlignment="1">
      <alignment horizontal="center" vertical="center"/>
    </xf>
    <xf numFmtId="41" fontId="3" fillId="0" borderId="0" xfId="0" applyNumberFormat="1" applyFont="1"/>
    <xf numFmtId="42" fontId="3" fillId="0" borderId="1" xfId="0" applyNumberFormat="1" applyFont="1" applyBorder="1" applyAlignment="1">
      <alignment horizontal="center" vertical="center"/>
    </xf>
    <xf numFmtId="42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0" fontId="3" fillId="0" borderId="0" xfId="0" applyFont="1" applyBorder="1"/>
    <xf numFmtId="0" fontId="9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5" fontId="3" fillId="3" borderId="11" xfId="2" applyNumberFormat="1" applyFont="1" applyFill="1" applyBorder="1" applyAlignment="1">
      <alignment horizontal="center" wrapText="1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3" borderId="19" xfId="1" quotePrefix="1" applyFont="1" applyFill="1" applyBorder="1" applyAlignment="1">
      <alignment horizontal="center" vertical="center"/>
    </xf>
    <xf numFmtId="170" fontId="3" fillId="0" borderId="0" xfId="1" applyNumberFormat="1" applyFont="1"/>
    <xf numFmtId="170" fontId="3" fillId="0" borderId="0" xfId="3" applyNumberFormat="1" applyFont="1"/>
    <xf numFmtId="41" fontId="3" fillId="3" borderId="0" xfId="1" applyNumberFormat="1" applyFont="1" applyFill="1"/>
    <xf numFmtId="0" fontId="2" fillId="0" borderId="0" xfId="1" applyFont="1" applyAlignment="1">
      <alignment horizontal="center" vertical="center"/>
    </xf>
    <xf numFmtId="0" fontId="11" fillId="0" borderId="0" xfId="1" applyFont="1"/>
    <xf numFmtId="0" fontId="19" fillId="0" borderId="0" xfId="1" applyFont="1"/>
    <xf numFmtId="165" fontId="19" fillId="0" borderId="0" xfId="2" applyNumberFormat="1" applyFont="1"/>
    <xf numFmtId="0" fontId="19" fillId="0" borderId="1" xfId="1" applyFont="1" applyBorder="1"/>
    <xf numFmtId="165" fontId="19" fillId="0" borderId="1" xfId="2" applyNumberFormat="1" applyFont="1" applyBorder="1"/>
    <xf numFmtId="165" fontId="19" fillId="0" borderId="0" xfId="2" applyNumberFormat="1" applyFont="1" applyAlignment="1">
      <alignment horizontal="center"/>
    </xf>
    <xf numFmtId="0" fontId="19" fillId="0" borderId="0" xfId="1" applyFont="1" applyAlignment="1"/>
    <xf numFmtId="166" fontId="11" fillId="0" borderId="0" xfId="1" quotePrefix="1" applyNumberFormat="1" applyFont="1"/>
    <xf numFmtId="166" fontId="19" fillId="0" borderId="0" xfId="1" applyNumberFormat="1" applyFont="1"/>
    <xf numFmtId="0" fontId="11" fillId="2" borderId="5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11" fillId="2" borderId="9" xfId="1" applyFont="1" applyFill="1" applyBorder="1" applyAlignment="1">
      <alignment horizontal="center"/>
    </xf>
    <xf numFmtId="0" fontId="19" fillId="3" borderId="22" xfId="1" applyFont="1" applyFill="1" applyBorder="1" applyAlignment="1">
      <alignment horizontal="center" vertical="center"/>
    </xf>
    <xf numFmtId="15" fontId="19" fillId="3" borderId="19" xfId="1" quotePrefix="1" applyNumberFormat="1" applyFont="1" applyFill="1" applyBorder="1" applyAlignment="1">
      <alignment horizontal="center" vertical="center"/>
    </xf>
    <xf numFmtId="0" fontId="19" fillId="3" borderId="19" xfId="1" quotePrefix="1" applyNumberFormat="1" applyFont="1" applyFill="1" applyBorder="1" applyAlignment="1">
      <alignment horizontal="center" vertical="center" wrapText="1"/>
    </xf>
    <xf numFmtId="0" fontId="19" fillId="3" borderId="19" xfId="1" applyFont="1" applyFill="1" applyBorder="1" applyAlignment="1">
      <alignment horizontal="center" vertical="center" wrapText="1"/>
    </xf>
    <xf numFmtId="0" fontId="1" fillId="0" borderId="19" xfId="1" applyBorder="1" applyAlignment="1">
      <alignment horizontal="center" vertical="center"/>
    </xf>
    <xf numFmtId="165" fontId="19" fillId="3" borderId="21" xfId="1" applyNumberFormat="1" applyFont="1" applyFill="1" applyBorder="1" applyAlignment="1">
      <alignment horizontal="center" vertical="center"/>
    </xf>
    <xf numFmtId="42" fontId="11" fillId="0" borderId="18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165" fontId="19" fillId="0" borderId="0" xfId="2" applyNumberFormat="1" applyFont="1" applyAlignment="1">
      <alignment horizontal="center" vertical="center"/>
    </xf>
    <xf numFmtId="42" fontId="19" fillId="0" borderId="0" xfId="1" applyNumberFormat="1" applyFont="1" applyAlignment="1">
      <alignment horizontal="center" vertical="center"/>
    </xf>
    <xf numFmtId="165" fontId="11" fillId="0" borderId="0" xfId="2" applyNumberFormat="1" applyFont="1"/>
    <xf numFmtId="42" fontId="11" fillId="0" borderId="0" xfId="1" applyNumberFormat="1" applyFont="1"/>
    <xf numFmtId="0" fontId="22" fillId="0" borderId="0" xfId="1" applyFont="1"/>
    <xf numFmtId="0" fontId="11" fillId="0" borderId="0" xfId="1" applyFont="1" applyAlignment="1">
      <alignment horizontal="left"/>
    </xf>
    <xf numFmtId="0" fontId="11" fillId="0" borderId="0" xfId="1" quotePrefix="1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quotePrefix="1" applyFont="1" applyAlignment="1">
      <alignment horizontal="left"/>
    </xf>
    <xf numFmtId="0" fontId="19" fillId="0" borderId="0" xfId="1" applyFont="1" applyAlignment="1">
      <alignment horizontal="right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5" fontId="3" fillId="0" borderId="21" xfId="2" applyNumberFormat="1" applyFont="1" applyBorder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1" fontId="3" fillId="3" borderId="11" xfId="2" applyNumberFormat="1" applyFont="1" applyFill="1" applyBorder="1" applyAlignment="1">
      <alignment horizontal="center" vertical="center"/>
    </xf>
    <xf numFmtId="41" fontId="3" fillId="0" borderId="0" xfId="0" applyNumberFormat="1" applyFont="1" applyAlignment="1">
      <alignment horizontal="center"/>
    </xf>
    <xf numFmtId="42" fontId="2" fillId="0" borderId="0" xfId="0" applyNumberFormat="1" applyFont="1" applyAlignment="1">
      <alignment horizontal="center"/>
    </xf>
    <xf numFmtId="42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5" fontId="3" fillId="0" borderId="21" xfId="2" applyNumberFormat="1" applyFont="1" applyBorder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168" fontId="3" fillId="0" borderId="0" xfId="1" quotePrefix="1" applyNumberFormat="1" applyFont="1"/>
    <xf numFmtId="166" fontId="2" fillId="0" borderId="0" xfId="1" quotePrefix="1" applyNumberFormat="1" applyFont="1"/>
    <xf numFmtId="0" fontId="3" fillId="0" borderId="0" xfId="1" applyFont="1" applyAlignment="1"/>
    <xf numFmtId="166" fontId="3" fillId="0" borderId="0" xfId="1" applyNumberFormat="1" applyFont="1"/>
    <xf numFmtId="0" fontId="2" fillId="2" borderId="5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171" fontId="3" fillId="3" borderId="11" xfId="1" quotePrefix="1" applyNumberFormat="1" applyFont="1" applyFill="1" applyBorder="1" applyAlignment="1">
      <alignment horizontal="center" vertical="center"/>
    </xf>
    <xf numFmtId="0" fontId="3" fillId="3" borderId="11" xfId="1" quotePrefix="1" applyFont="1" applyFill="1" applyBorder="1" applyAlignment="1">
      <alignment horizontal="center" vertical="center" wrapText="1"/>
    </xf>
    <xf numFmtId="0" fontId="3" fillId="3" borderId="20" xfId="2" applyNumberFormat="1" applyFont="1" applyFill="1" applyBorder="1" applyAlignment="1">
      <alignment horizontal="center" vertical="center"/>
    </xf>
    <xf numFmtId="165" fontId="3" fillId="3" borderId="21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5" fontId="3" fillId="0" borderId="21" xfId="2" applyNumberFormat="1" applyFont="1" applyBorder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1" fontId="3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42" fontId="2" fillId="0" borderId="1" xfId="0" applyNumberFormat="1" applyFont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" fillId="2" borderId="7" xfId="2" applyNumberFormat="1" applyFont="1" applyFill="1" applyBorder="1" applyAlignment="1">
      <alignment horizontal="center" vertical="center"/>
    </xf>
    <xf numFmtId="165" fontId="2" fillId="2" borderId="8" xfId="2" applyNumberFormat="1" applyFont="1" applyFill="1" applyBorder="1" applyAlignment="1">
      <alignment horizontal="center" vertical="center"/>
    </xf>
    <xf numFmtId="165" fontId="3" fillId="0" borderId="12" xfId="2" applyNumberFormat="1" applyFont="1" applyBorder="1" applyAlignment="1">
      <alignment horizontal="center" vertical="center"/>
    </xf>
    <xf numFmtId="165" fontId="3" fillId="0" borderId="13" xfId="2" applyNumberFormat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165" fontId="3" fillId="0" borderId="0" xfId="2" applyNumberFormat="1" applyFont="1" applyAlignment="1">
      <alignment horizontal="left"/>
    </xf>
    <xf numFmtId="0" fontId="13" fillId="0" borderId="2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165" fontId="12" fillId="2" borderId="7" xfId="2" applyNumberFormat="1" applyFont="1" applyFill="1" applyBorder="1" applyAlignment="1">
      <alignment horizontal="center"/>
    </xf>
    <xf numFmtId="165" fontId="12" fillId="2" borderId="8" xfId="2" applyNumberFormat="1" applyFont="1" applyFill="1" applyBorder="1" applyAlignment="1">
      <alignment horizontal="center"/>
    </xf>
    <xf numFmtId="41" fontId="0" fillId="0" borderId="12" xfId="2" applyNumberFormat="1" applyFont="1" applyBorder="1" applyAlignment="1">
      <alignment horizontal="center" vertical="center"/>
    </xf>
    <xf numFmtId="41" fontId="0" fillId="0" borderId="13" xfId="2" applyNumberFormat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23" xfId="1" applyFont="1" applyBorder="1" applyAlignment="1">
      <alignment horizontal="center" vertical="center"/>
    </xf>
    <xf numFmtId="167" fontId="1" fillId="3" borderId="19" xfId="1" quotePrefix="1" applyNumberFormat="1" applyFill="1" applyBorder="1" applyAlignment="1">
      <alignment horizontal="center" vertical="center"/>
    </xf>
    <xf numFmtId="167" fontId="1" fillId="3" borderId="20" xfId="1" quotePrefix="1" applyNumberFormat="1" applyFill="1" applyBorder="1" applyAlignment="1">
      <alignment horizontal="center" vertical="center"/>
    </xf>
    <xf numFmtId="0" fontId="1" fillId="3" borderId="19" xfId="1" quotePrefix="1" applyNumberFormat="1" applyFill="1" applyBorder="1" applyAlignment="1">
      <alignment horizontal="center" vertical="center" wrapText="1"/>
    </xf>
    <xf numFmtId="0" fontId="1" fillId="3" borderId="20" xfId="1" quotePrefix="1" applyNumberFormat="1" applyFill="1" applyBorder="1" applyAlignment="1">
      <alignment horizontal="center" vertical="center" wrapText="1"/>
    </xf>
    <xf numFmtId="0" fontId="1" fillId="3" borderId="19" xfId="1" applyFill="1" applyBorder="1" applyAlignment="1">
      <alignment horizontal="center" vertical="center" wrapText="1"/>
    </xf>
    <xf numFmtId="0" fontId="1" fillId="3" borderId="20" xfId="1" applyFill="1" applyBorder="1" applyAlignment="1">
      <alignment horizontal="center" vertical="center" wrapText="1"/>
    </xf>
    <xf numFmtId="166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165" fontId="9" fillId="2" borderId="7" xfId="2" applyNumberFormat="1" applyFont="1" applyFill="1" applyBorder="1" applyAlignment="1">
      <alignment horizontal="center"/>
    </xf>
    <xf numFmtId="165" fontId="9" fillId="2" borderId="8" xfId="2" applyNumberFormat="1" applyFont="1" applyFill="1" applyBorder="1" applyAlignment="1">
      <alignment horizontal="center"/>
    </xf>
    <xf numFmtId="165" fontId="3" fillId="0" borderId="24" xfId="2" applyNumberFormat="1" applyFont="1" applyBorder="1" applyAlignment="1">
      <alignment horizontal="center" vertical="center"/>
    </xf>
    <xf numFmtId="165" fontId="3" fillId="0" borderId="25" xfId="2" applyNumberFormat="1" applyFont="1" applyBorder="1" applyAlignment="1">
      <alignment horizontal="center" vertical="center"/>
    </xf>
    <xf numFmtId="0" fontId="2" fillId="0" borderId="15" xfId="1" quotePrefix="1" applyFont="1" applyBorder="1" applyAlignment="1">
      <alignment horizontal="center" vertical="center"/>
    </xf>
    <xf numFmtId="0" fontId="2" fillId="0" borderId="16" xfId="1" quotePrefix="1" applyFont="1" applyBorder="1" applyAlignment="1">
      <alignment horizontal="center" vertical="center"/>
    </xf>
    <xf numFmtId="0" fontId="2" fillId="0" borderId="17" xfId="1" quotePrefix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168" fontId="6" fillId="0" borderId="0" xfId="1" applyNumberFormat="1" applyFont="1" applyAlignment="1">
      <alignment horizontal="center"/>
    </xf>
    <xf numFmtId="165" fontId="3" fillId="0" borderId="26" xfId="2" applyNumberFormat="1" applyFont="1" applyBorder="1" applyAlignment="1">
      <alignment horizontal="center" vertical="center"/>
    </xf>
    <xf numFmtId="165" fontId="3" fillId="0" borderId="27" xfId="2" applyNumberFormat="1" applyFont="1" applyBorder="1" applyAlignment="1">
      <alignment horizontal="center" vertical="center"/>
    </xf>
    <xf numFmtId="165" fontId="3" fillId="0" borderId="21" xfId="2" applyNumberFormat="1" applyFont="1" applyBorder="1" applyAlignment="1">
      <alignment horizontal="center" vertical="center"/>
    </xf>
    <xf numFmtId="165" fontId="3" fillId="0" borderId="28" xfId="2" applyNumberFormat="1" applyFont="1" applyBorder="1" applyAlignment="1">
      <alignment horizontal="center" vertical="center"/>
    </xf>
    <xf numFmtId="165" fontId="3" fillId="0" borderId="31" xfId="2" applyNumberFormat="1" applyFont="1" applyBorder="1" applyAlignment="1">
      <alignment horizontal="center" vertical="center"/>
    </xf>
    <xf numFmtId="165" fontId="3" fillId="0" borderId="29" xfId="2" applyNumberFormat="1" applyFont="1" applyBorder="1" applyAlignment="1">
      <alignment horizontal="center" vertical="center"/>
    </xf>
    <xf numFmtId="165" fontId="3" fillId="0" borderId="30" xfId="2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0" fillId="0" borderId="2" xfId="1" applyFont="1" applyBorder="1" applyAlignment="1">
      <alignment horizontal="center"/>
    </xf>
    <xf numFmtId="0" fontId="20" fillId="0" borderId="3" xfId="1" applyFont="1" applyBorder="1" applyAlignment="1">
      <alignment horizontal="center"/>
    </xf>
    <xf numFmtId="0" fontId="20" fillId="0" borderId="4" xfId="1" applyFont="1" applyBorder="1" applyAlignment="1">
      <alignment horizontal="center"/>
    </xf>
    <xf numFmtId="165" fontId="11" fillId="2" borderId="7" xfId="2" applyNumberFormat="1" applyFont="1" applyFill="1" applyBorder="1" applyAlignment="1">
      <alignment horizontal="center"/>
    </xf>
    <xf numFmtId="165" fontId="11" fillId="2" borderId="8" xfId="2" applyNumberFormat="1" applyFont="1" applyFill="1" applyBorder="1" applyAlignment="1">
      <alignment horizontal="center"/>
    </xf>
    <xf numFmtId="165" fontId="19" fillId="3" borderId="12" xfId="1" applyNumberFormat="1" applyFont="1" applyFill="1" applyBorder="1" applyAlignment="1">
      <alignment horizontal="center" vertical="center"/>
    </xf>
    <xf numFmtId="165" fontId="19" fillId="3" borderId="13" xfId="1" applyNumberFormat="1" applyFont="1" applyFill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166" fontId="19" fillId="0" borderId="0" xfId="1" applyNumberFormat="1" applyFont="1" applyAlignment="1">
      <alignment horizontal="center"/>
    </xf>
    <xf numFmtId="0" fontId="19" fillId="0" borderId="0" xfId="1" applyFont="1" applyAlignment="1">
      <alignment horizontal="center"/>
    </xf>
    <xf numFmtId="165" fontId="3" fillId="0" borderId="11" xfId="2" applyNumberFormat="1" applyFont="1" applyBorder="1" applyAlignment="1">
      <alignment horizontal="center" vertical="center"/>
    </xf>
    <xf numFmtId="165" fontId="3" fillId="0" borderId="0" xfId="2" applyNumberFormat="1" applyFont="1" applyAlignment="1">
      <alignment horizontal="center"/>
    </xf>
    <xf numFmtId="165" fontId="2" fillId="2" borderId="7" xfId="2" applyNumberFormat="1" applyFont="1" applyFill="1" applyBorder="1" applyAlignment="1">
      <alignment horizontal="center"/>
    </xf>
    <xf numFmtId="165" fontId="2" fillId="2" borderId="8" xfId="2" applyNumberFormat="1" applyFont="1" applyFill="1" applyBorder="1" applyAlignment="1">
      <alignment horizontal="center"/>
    </xf>
    <xf numFmtId="168" fontId="3" fillId="0" borderId="0" xfId="1" applyNumberFormat="1" applyFont="1" applyAlignment="1">
      <alignment horizontal="center"/>
    </xf>
  </cellXfs>
  <cellStyles count="5">
    <cellStyle name="Comma" xfId="4" builtinId="3"/>
    <cellStyle name="Comma 2" xfId="2"/>
    <cellStyle name="Comma 3" xfId="3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8.xml"/><Relationship Id="rId89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3.xml"/><Relationship Id="rId87" Type="http://schemas.openxmlformats.org/officeDocument/2006/relationships/externalLink" Target="externalLinks/externalLink11.xml"/><Relationship Id="rId102" Type="http://schemas.openxmlformats.org/officeDocument/2006/relationships/externalLink" Target="externalLinks/externalLink26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6.xml"/><Relationship Id="rId90" Type="http://schemas.openxmlformats.org/officeDocument/2006/relationships/externalLink" Target="externalLinks/externalLink14.xml"/><Relationship Id="rId95" Type="http://schemas.openxmlformats.org/officeDocument/2006/relationships/externalLink" Target="externalLinks/externalLink1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externalLink" Target="externalLinks/externalLink1.xml"/><Relationship Id="rId100" Type="http://schemas.openxmlformats.org/officeDocument/2006/relationships/externalLink" Target="externalLinks/externalLink24.xml"/><Relationship Id="rId105" Type="http://schemas.openxmlformats.org/officeDocument/2006/relationships/externalLink" Target="externalLinks/externalLink2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4.xml"/><Relationship Id="rId85" Type="http://schemas.openxmlformats.org/officeDocument/2006/relationships/externalLink" Target="externalLinks/externalLink9.xml"/><Relationship Id="rId93" Type="http://schemas.openxmlformats.org/officeDocument/2006/relationships/externalLink" Target="externalLinks/externalLink17.xml"/><Relationship Id="rId98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externalLink" Target="externalLinks/externalLink27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7.xml"/><Relationship Id="rId88" Type="http://schemas.openxmlformats.org/officeDocument/2006/relationships/externalLink" Target="externalLinks/externalLink12.xml"/><Relationship Id="rId91" Type="http://schemas.openxmlformats.org/officeDocument/2006/relationships/externalLink" Target="externalLinks/externalLink15.xml"/><Relationship Id="rId96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30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2.xml"/><Relationship Id="rId81" Type="http://schemas.openxmlformats.org/officeDocument/2006/relationships/externalLink" Target="externalLinks/externalLink5.xml"/><Relationship Id="rId86" Type="http://schemas.openxmlformats.org/officeDocument/2006/relationships/externalLink" Target="externalLinks/externalLink10.xml"/><Relationship Id="rId94" Type="http://schemas.openxmlformats.org/officeDocument/2006/relationships/externalLink" Target="externalLinks/externalLink18.xml"/><Relationship Id="rId99" Type="http://schemas.openxmlformats.org/officeDocument/2006/relationships/externalLink" Target="externalLinks/externalLink23.xml"/><Relationship Id="rId10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21.xml"/><Relationship Id="rId104" Type="http://schemas.openxmlformats.org/officeDocument/2006/relationships/externalLink" Target="externalLinks/externalLink2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1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323850</xdr:colOff>
      <xdr:row>1</xdr:row>
      <xdr:rowOff>222438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4224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314326</xdr:colOff>
      <xdr:row>32</xdr:row>
      <xdr:rowOff>157283</xdr:rowOff>
    </xdr:from>
    <xdr:to>
      <xdr:col>19</xdr:col>
      <xdr:colOff>19050</xdr:colOff>
      <xdr:row>39</xdr:row>
      <xdr:rowOff>37742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6" y="7805858"/>
          <a:ext cx="2752724" cy="12806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41</xdr:row>
      <xdr:rowOff>1304</xdr:rowOff>
    </xdr:from>
    <xdr:to>
      <xdr:col>16</xdr:col>
      <xdr:colOff>514350</xdr:colOff>
      <xdr:row>47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1736104"/>
          <a:ext cx="2762250" cy="12940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36</xdr:row>
      <xdr:rowOff>1304</xdr:rowOff>
    </xdr:from>
    <xdr:to>
      <xdr:col>16</xdr:col>
      <xdr:colOff>514350</xdr:colOff>
      <xdr:row>42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8078504"/>
          <a:ext cx="2762250" cy="129409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42</xdr:row>
      <xdr:rowOff>1304</xdr:rowOff>
    </xdr:from>
    <xdr:to>
      <xdr:col>16</xdr:col>
      <xdr:colOff>514350</xdr:colOff>
      <xdr:row>48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2345704"/>
          <a:ext cx="2762250" cy="129409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193863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393888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10</xdr:col>
      <xdr:colOff>247650</xdr:colOff>
      <xdr:row>36</xdr:row>
      <xdr:rowOff>34863</xdr:rowOff>
    </xdr:from>
    <xdr:to>
      <xdr:col>14</xdr:col>
      <xdr:colOff>276225</xdr:colOff>
      <xdr:row>41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8007288"/>
          <a:ext cx="2466975" cy="115576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79955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1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1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1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1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1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1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10</xdr:col>
      <xdr:colOff>600075</xdr:colOff>
      <xdr:row>71</xdr:row>
      <xdr:rowOff>1304</xdr:rowOff>
    </xdr:from>
    <xdr:to>
      <xdr:col>14</xdr:col>
      <xdr:colOff>152400</xdr:colOff>
      <xdr:row>77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23975729"/>
          <a:ext cx="2762250" cy="129409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1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1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28576</xdr:colOff>
      <xdr:row>32</xdr:row>
      <xdr:rowOff>62033</xdr:rowOff>
    </xdr:from>
    <xdr:to>
      <xdr:col>10</xdr:col>
      <xdr:colOff>285750</xdr:colOff>
      <xdr:row>38</xdr:row>
      <xdr:rowOff>142517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1" y="7510583"/>
          <a:ext cx="2752724" cy="128063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47625</xdr:colOff>
      <xdr:row>35</xdr:row>
      <xdr:rowOff>118344</xdr:rowOff>
    </xdr:from>
    <xdr:to>
      <xdr:col>9</xdr:col>
      <xdr:colOff>390525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24119"/>
          <a:ext cx="3000375" cy="1405655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813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2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8875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391150"/>
          <a:ext cx="2124075" cy="102869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32</xdr:row>
      <xdr:rowOff>133350</xdr:rowOff>
    </xdr:from>
    <xdr:ext cx="1981200" cy="110490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677227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409576</xdr:colOff>
      <xdr:row>47</xdr:row>
      <xdr:rowOff>165072</xdr:rowOff>
    </xdr:from>
    <xdr:to>
      <xdr:col>14</xdr:col>
      <xdr:colOff>400050</xdr:colOff>
      <xdr:row>53</xdr:row>
      <xdr:rowOff>152042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1" y="10290147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36</xdr:row>
      <xdr:rowOff>184001</xdr:rowOff>
    </xdr:from>
    <xdr:to>
      <xdr:col>15</xdr:col>
      <xdr:colOff>361950</xdr:colOff>
      <xdr:row>43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7603976"/>
          <a:ext cx="2514600" cy="1178073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419100</xdr:colOff>
      <xdr:row>33</xdr:row>
      <xdr:rowOff>38099</xdr:rowOff>
    </xdr:from>
    <xdr:to>
      <xdr:col>15</xdr:col>
      <xdr:colOff>127050</xdr:colOff>
      <xdr:row>40</xdr:row>
      <xdr:rowOff>94775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7686674"/>
          <a:ext cx="2298750" cy="1456851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228600</xdr:colOff>
      <xdr:row>32</xdr:row>
      <xdr:rowOff>57149</xdr:rowOff>
    </xdr:from>
    <xdr:to>
      <xdr:col>9</xdr:col>
      <xdr:colOff>3225</xdr:colOff>
      <xdr:row>39</xdr:row>
      <xdr:rowOff>113825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7505699"/>
          <a:ext cx="2298750" cy="1456851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35</xdr:row>
      <xdr:rowOff>161925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7762875"/>
          <a:ext cx="1850091" cy="1058263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571500</xdr:colOff>
      <xdr:row>33</xdr:row>
      <xdr:rowOff>38099</xdr:rowOff>
    </xdr:from>
    <xdr:to>
      <xdr:col>13</xdr:col>
      <xdr:colOff>346125</xdr:colOff>
      <xdr:row>40</xdr:row>
      <xdr:rowOff>94775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7686674"/>
          <a:ext cx="2298750" cy="1456851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28576</xdr:colOff>
      <xdr:row>38</xdr:row>
      <xdr:rowOff>152133</xdr:rowOff>
    </xdr:from>
    <xdr:to>
      <xdr:col>14</xdr:col>
      <xdr:colOff>171451</xdr:colOff>
      <xdr:row>45</xdr:row>
      <xdr:rowOff>105316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6" y="8600808"/>
          <a:ext cx="2038350" cy="1353358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95250</xdr:colOff>
      <xdr:row>38</xdr:row>
      <xdr:rowOff>104775</xdr:rowOff>
    </xdr:from>
    <xdr:to>
      <xdr:col>9</xdr:col>
      <xdr:colOff>1085850</xdr:colOff>
      <xdr:row>45</xdr:row>
      <xdr:rowOff>10333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9582150"/>
          <a:ext cx="2038350" cy="1353358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39</xdr:row>
      <xdr:rowOff>1304</xdr:rowOff>
    </xdr:from>
    <xdr:to>
      <xdr:col>16</xdr:col>
      <xdr:colOff>514350</xdr:colOff>
      <xdr:row>45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1126504"/>
          <a:ext cx="2762250" cy="129409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44</xdr:row>
      <xdr:rowOff>47625</xdr:rowOff>
    </xdr:from>
    <xdr:to>
      <xdr:col>15</xdr:col>
      <xdr:colOff>228600</xdr:colOff>
      <xdr:row>51</xdr:row>
      <xdr:rowOff>808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10915650"/>
          <a:ext cx="2038350" cy="135335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38</xdr:row>
      <xdr:rowOff>123825</xdr:rowOff>
    </xdr:from>
    <xdr:to>
      <xdr:col>9</xdr:col>
      <xdr:colOff>1289100</xdr:colOff>
      <xdr:row>45</xdr:row>
      <xdr:rowOff>132876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744075"/>
          <a:ext cx="2298750" cy="1456851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190500</xdr:colOff>
      <xdr:row>41</xdr:row>
      <xdr:rowOff>66675</xdr:rowOff>
    </xdr:from>
    <xdr:to>
      <xdr:col>9</xdr:col>
      <xdr:colOff>1181100</xdr:colOff>
      <xdr:row>47</xdr:row>
      <xdr:rowOff>172258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9275" y="9801225"/>
          <a:ext cx="2038350" cy="1353358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9</xdr:col>
      <xdr:colOff>561975</xdr:colOff>
      <xdr:row>32</xdr:row>
      <xdr:rowOff>137394</xdr:rowOff>
    </xdr:from>
    <xdr:to>
      <xdr:col>14</xdr:col>
      <xdr:colOff>76200</xdr:colOff>
      <xdr:row>39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414494"/>
          <a:ext cx="3000375" cy="1405655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466725</xdr:colOff>
      <xdr:row>32</xdr:row>
      <xdr:rowOff>171450</xdr:rowOff>
    </xdr:from>
    <xdr:to>
      <xdr:col>16</xdr:col>
      <xdr:colOff>180975</xdr:colOff>
      <xdr:row>39</xdr:row>
      <xdr:rowOff>65370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7620000"/>
          <a:ext cx="2762250" cy="1294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288555</xdr:colOff>
      <xdr:row>2</xdr:row>
      <xdr:rowOff>54350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0955" y="45440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228600</xdr:colOff>
      <xdr:row>36</xdr:row>
      <xdr:rowOff>22608</xdr:rowOff>
    </xdr:from>
    <xdr:to>
      <xdr:col>17</xdr:col>
      <xdr:colOff>504825</xdr:colOff>
      <xdr:row>42</xdr:row>
      <xdr:rowOff>85367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7928358"/>
          <a:ext cx="2714625" cy="126290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323850</xdr:colOff>
      <xdr:row>1</xdr:row>
      <xdr:rowOff>136713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3367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142875</xdr:colOff>
      <xdr:row>37</xdr:row>
      <xdr:rowOff>161925</xdr:rowOff>
    </xdr:from>
    <xdr:ext cx="2514600" cy="117807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8401050"/>
          <a:ext cx="2514600" cy="1178073"/>
        </a:xfrm>
        <a:prstGeom prst="rect">
          <a:avLst/>
        </a:prstGeom>
      </xdr:spPr>
    </xdr:pic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495300</xdr:colOff>
      <xdr:row>40</xdr:row>
      <xdr:rowOff>10829</xdr:rowOff>
    </xdr:from>
    <xdr:to>
      <xdr:col>17</xdr:col>
      <xdr:colOff>209550</xdr:colOff>
      <xdr:row>46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0775" y="8916704"/>
          <a:ext cx="2762250" cy="1294095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609600</xdr:colOff>
      <xdr:row>36</xdr:row>
      <xdr:rowOff>29879</xdr:rowOff>
    </xdr:from>
    <xdr:to>
      <xdr:col>15</xdr:col>
      <xdr:colOff>495300</xdr:colOff>
      <xdr:row>42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8107079"/>
          <a:ext cx="2762250" cy="1294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323850</xdr:colOff>
      <xdr:row>1</xdr:row>
      <xdr:rowOff>222438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4224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314326</xdr:colOff>
      <xdr:row>32</xdr:row>
      <xdr:rowOff>157283</xdr:rowOff>
    </xdr:from>
    <xdr:to>
      <xdr:col>19</xdr:col>
      <xdr:colOff>19050</xdr:colOff>
      <xdr:row>39</xdr:row>
      <xdr:rowOff>37742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8376" y="7605833"/>
          <a:ext cx="2752724" cy="1280634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31</xdr:row>
      <xdr:rowOff>161924</xdr:rowOff>
    </xdr:from>
    <xdr:to>
      <xdr:col>17</xdr:col>
      <xdr:colOff>544161</xdr:colOff>
      <xdr:row>39</xdr:row>
      <xdr:rowOff>181515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7639049"/>
          <a:ext cx="2439636" cy="1619791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114300</xdr:colOff>
      <xdr:row>41</xdr:row>
      <xdr:rowOff>161925</xdr:rowOff>
    </xdr:from>
    <xdr:to>
      <xdr:col>10</xdr:col>
      <xdr:colOff>159978</xdr:colOff>
      <xdr:row>50</xdr:row>
      <xdr:rowOff>191041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9801225"/>
          <a:ext cx="2826978" cy="187696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165288"/>
          <a:ext cx="2460768" cy="1225362"/>
        </a:xfrm>
        <a:prstGeom prst="rect">
          <a:avLst/>
        </a:prstGeom>
      </xdr:spPr>
    </xdr:pic>
    <xdr:clientData/>
  </xdr:one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41</xdr:row>
      <xdr:rowOff>1304</xdr:rowOff>
    </xdr:from>
    <xdr:to>
      <xdr:col>16</xdr:col>
      <xdr:colOff>514350</xdr:colOff>
      <xdr:row>47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1736104"/>
          <a:ext cx="2762250" cy="1294095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114300</xdr:colOff>
      <xdr:row>35</xdr:row>
      <xdr:rowOff>115604</xdr:rowOff>
    </xdr:from>
    <xdr:to>
      <xdr:col>16</xdr:col>
      <xdr:colOff>438150</xdr:colOff>
      <xdr:row>41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7992779"/>
          <a:ext cx="2762250" cy="1294095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571500</xdr:colOff>
      <xdr:row>33</xdr:row>
      <xdr:rowOff>38099</xdr:rowOff>
    </xdr:from>
    <xdr:to>
      <xdr:col>13</xdr:col>
      <xdr:colOff>346125</xdr:colOff>
      <xdr:row>40</xdr:row>
      <xdr:rowOff>94775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7686674"/>
          <a:ext cx="2298750" cy="1456851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28576</xdr:colOff>
      <xdr:row>38</xdr:row>
      <xdr:rowOff>152133</xdr:rowOff>
    </xdr:from>
    <xdr:to>
      <xdr:col>14</xdr:col>
      <xdr:colOff>171451</xdr:colOff>
      <xdr:row>45</xdr:row>
      <xdr:rowOff>105316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6" y="8800833"/>
          <a:ext cx="2038350" cy="13533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Users\Users\user\Downloads\Excelku.com%20-%20Rumus%20Terbilang%20Tanpa%20Macr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MANOKWAR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AMB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GORONTALO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MERAUK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TARAKA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TJ.%20PANDA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1-28%20BATAM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PT.%20PERISAI%20CAKRAWALA%20INDONESIA/INVOICE/Performa/2022/sicepat/Performa%20yang%20sudah%20ter%20invoice/Performa%20Invoice%20Sicepat%20Periode%20feb%2022%201-28%20BATAM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MANOKWARI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TANJUNG%20PAND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Users\DEDE\2021\INVOICE\KWITANSI\kwitans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TANJUNG%20PINANG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TERNAT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TIMIK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MAMUJU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12%20Des%2021%20Saumalaki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28%20Des%2021%20Saumalaki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AMBON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GORONTALO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MERAUK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FEB%2022%20JAYAPU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ida\IDA\DEDE\2021\INVOICE\KWITANSI\kwitansi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DES%2021_Ambon%20-Tu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JANUARI_Performa%20Invoice%20Sicepat%20Periode%2021-31%20Jan%2022_Bata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TERN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TIMIK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TJ.%20PINA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JANUARI%2022%20JAYAPUR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2/sicepat/Performa%20Invoice%20Sicepat%20Periode%20DESEMBER%20PAL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Manokwari_Jan 22"/>
      <sheetName val="ALL"/>
      <sheetName val="402775"/>
      <sheetName val="403356"/>
      <sheetName val="403483"/>
      <sheetName val="403489"/>
      <sheetName val="Performa Invoice Sicepat Period"/>
    </sheetNames>
    <sheetDataSet>
      <sheetData sheetId="0"/>
      <sheetData sheetId="1" refreshError="1"/>
      <sheetData sheetId="2">
        <row r="3">
          <cell r="A3">
            <v>402775</v>
          </cell>
        </row>
      </sheetData>
      <sheetData sheetId="3">
        <row r="3">
          <cell r="A3">
            <v>403356</v>
          </cell>
          <cell r="E3">
            <v>44585</v>
          </cell>
        </row>
        <row r="7">
          <cell r="N7">
            <v>146.74349999999998</v>
          </cell>
        </row>
      </sheetData>
      <sheetData sheetId="4">
        <row r="3">
          <cell r="A3">
            <v>403483</v>
          </cell>
          <cell r="E3">
            <v>44586</v>
          </cell>
        </row>
        <row r="15">
          <cell r="N15">
            <v>208.74900000000002</v>
          </cell>
        </row>
      </sheetData>
      <sheetData sheetId="5">
        <row r="3">
          <cell r="A3">
            <v>403489</v>
          </cell>
        </row>
        <row r="7">
          <cell r="N7">
            <v>252.875</v>
          </cell>
        </row>
      </sheetData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Ambon_Jan 22"/>
      <sheetName val="ALL"/>
      <sheetName val="402776"/>
      <sheetName val="402796"/>
      <sheetName val="402917"/>
      <sheetName val="402920"/>
      <sheetName val="402947"/>
      <sheetName val="403474"/>
      <sheetName val="403367"/>
      <sheetName val="Performa Invoice Sicepat Period"/>
    </sheetNames>
    <sheetDataSet>
      <sheetData sheetId="0"/>
      <sheetData sheetId="1" refreshError="1"/>
      <sheetData sheetId="2">
        <row r="3">
          <cell r="A3">
            <v>402776</v>
          </cell>
        </row>
      </sheetData>
      <sheetData sheetId="3">
        <row r="3">
          <cell r="A3">
            <v>402796</v>
          </cell>
          <cell r="E3">
            <v>44568</v>
          </cell>
        </row>
      </sheetData>
      <sheetData sheetId="4">
        <row r="3">
          <cell r="A3">
            <v>402917</v>
          </cell>
        </row>
      </sheetData>
      <sheetData sheetId="5">
        <row r="3">
          <cell r="A3">
            <v>402920</v>
          </cell>
        </row>
      </sheetData>
      <sheetData sheetId="6">
        <row r="3">
          <cell r="A3">
            <v>402947</v>
          </cell>
        </row>
      </sheetData>
      <sheetData sheetId="7">
        <row r="3">
          <cell r="A3">
            <v>403474</v>
          </cell>
        </row>
      </sheetData>
      <sheetData sheetId="8">
        <row r="3">
          <cell r="A3">
            <v>403367</v>
          </cell>
        </row>
        <row r="11">
          <cell r="N11">
            <v>331.84375</v>
          </cell>
        </row>
      </sheetData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Gorontalo Jan 22"/>
      <sheetName val="ALL"/>
      <sheetName val="402772"/>
      <sheetName val="402797"/>
      <sheetName val="402918"/>
      <sheetName val="404456"/>
      <sheetName val="403475"/>
      <sheetName val="403482"/>
      <sheetName val="403364"/>
      <sheetName val="Performa Invoice Sicepat Period"/>
    </sheetNames>
    <sheetDataSet>
      <sheetData sheetId="0"/>
      <sheetData sheetId="1" refreshError="1"/>
      <sheetData sheetId="2">
        <row r="3">
          <cell r="A3">
            <v>402772</v>
          </cell>
          <cell r="E3">
            <v>44563</v>
          </cell>
        </row>
      </sheetData>
      <sheetData sheetId="3">
        <row r="3">
          <cell r="A3">
            <v>402797</v>
          </cell>
          <cell r="E3">
            <v>44568</v>
          </cell>
        </row>
      </sheetData>
      <sheetData sheetId="4">
        <row r="3">
          <cell r="A3">
            <v>402918</v>
          </cell>
          <cell r="E3">
            <v>44569</v>
          </cell>
        </row>
        <row r="5">
          <cell r="N5">
            <v>192</v>
          </cell>
        </row>
      </sheetData>
      <sheetData sheetId="5">
        <row r="3">
          <cell r="A3">
            <v>404456</v>
          </cell>
          <cell r="E3">
            <v>44582</v>
          </cell>
        </row>
        <row r="20">
          <cell r="N20">
            <v>309.32499999999999</v>
          </cell>
        </row>
      </sheetData>
      <sheetData sheetId="6">
        <row r="3">
          <cell r="A3">
            <v>403475</v>
          </cell>
        </row>
      </sheetData>
      <sheetData sheetId="7">
        <row r="3">
          <cell r="A3">
            <v>403482</v>
          </cell>
        </row>
      </sheetData>
      <sheetData sheetId="8">
        <row r="3">
          <cell r="A3">
            <v>403364</v>
          </cell>
          <cell r="E3">
            <v>44591</v>
          </cell>
        </row>
        <row r="12">
          <cell r="N12">
            <v>275.73050000000001</v>
          </cell>
        </row>
      </sheetData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Merauke_Jan 22"/>
      <sheetName val="403354"/>
      <sheetName val="Performa Invoice Sicepat Period"/>
    </sheetNames>
    <sheetDataSet>
      <sheetData sheetId="0"/>
      <sheetData sheetId="1">
        <row r="3">
          <cell r="A3">
            <v>403354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arakan Jan 22"/>
      <sheetName val="ALL"/>
      <sheetName val="402771"/>
      <sheetName val="402800"/>
      <sheetName val="402915"/>
      <sheetName val="402946"/>
      <sheetName val="403358"/>
      <sheetName val="403366"/>
      <sheetName val="Performa Invoice Sicepat Period"/>
    </sheetNames>
    <sheetDataSet>
      <sheetData sheetId="0"/>
      <sheetData sheetId="1" refreshError="1"/>
      <sheetData sheetId="2">
        <row r="3">
          <cell r="A3">
            <v>402771</v>
          </cell>
          <cell r="E3">
            <v>44563</v>
          </cell>
        </row>
      </sheetData>
      <sheetData sheetId="3">
        <row r="3">
          <cell r="A3">
            <v>402800</v>
          </cell>
          <cell r="E3">
            <v>44568</v>
          </cell>
        </row>
      </sheetData>
      <sheetData sheetId="4">
        <row r="3">
          <cell r="A3">
            <v>402915</v>
          </cell>
          <cell r="E3">
            <v>44569</v>
          </cell>
        </row>
        <row r="11">
          <cell r="N11">
            <v>258.11349999999999</v>
          </cell>
        </row>
      </sheetData>
      <sheetData sheetId="5">
        <row r="3">
          <cell r="A3">
            <v>402946</v>
          </cell>
        </row>
      </sheetData>
      <sheetData sheetId="6">
        <row r="3">
          <cell r="A3">
            <v>403358</v>
          </cell>
        </row>
        <row r="14">
          <cell r="N14">
            <v>105.285</v>
          </cell>
        </row>
      </sheetData>
      <sheetData sheetId="7">
        <row r="3">
          <cell r="A3">
            <v>403366</v>
          </cell>
        </row>
        <row r="13">
          <cell r="E13">
            <v>44591</v>
          </cell>
        </row>
        <row r="46">
          <cell r="N46">
            <v>1134.2597500000004</v>
          </cell>
        </row>
      </sheetData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J. Pandan_Jan 22"/>
      <sheetName val="ALL"/>
      <sheetName val="402773"/>
      <sheetName val="402795"/>
      <sheetName val="402916"/>
      <sheetName val="402938"/>
      <sheetName val="402943"/>
      <sheetName val="402948"/>
      <sheetName val="403472"/>
      <sheetName val="403365"/>
      <sheetName val="Performa Invoice Sicepat Period"/>
    </sheetNames>
    <sheetDataSet>
      <sheetData sheetId="0"/>
      <sheetData sheetId="1" refreshError="1"/>
      <sheetData sheetId="2">
        <row r="3">
          <cell r="A3">
            <v>402773</v>
          </cell>
        </row>
      </sheetData>
      <sheetData sheetId="3">
        <row r="3">
          <cell r="A3">
            <v>402795</v>
          </cell>
        </row>
        <row r="27">
          <cell r="E27">
            <v>44568</v>
          </cell>
        </row>
        <row r="32">
          <cell r="N32">
            <v>279.2595</v>
          </cell>
        </row>
      </sheetData>
      <sheetData sheetId="4">
        <row r="3">
          <cell r="A3">
            <v>402916</v>
          </cell>
        </row>
      </sheetData>
      <sheetData sheetId="5">
        <row r="3">
          <cell r="A3">
            <v>402938</v>
          </cell>
        </row>
      </sheetData>
      <sheetData sheetId="6">
        <row r="3">
          <cell r="A3">
            <v>402943</v>
          </cell>
        </row>
      </sheetData>
      <sheetData sheetId="7">
        <row r="3">
          <cell r="A3">
            <v>402948</v>
          </cell>
        </row>
      </sheetData>
      <sheetData sheetId="8">
        <row r="3">
          <cell r="A3">
            <v>403472</v>
          </cell>
        </row>
        <row r="6">
          <cell r="E6">
            <v>44583</v>
          </cell>
        </row>
      </sheetData>
      <sheetData sheetId="9">
        <row r="3">
          <cell r="A3">
            <v>403365</v>
          </cell>
        </row>
        <row r="7">
          <cell r="N7">
            <v>139.32</v>
          </cell>
        </row>
      </sheetData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Batam_Feb 22"/>
      <sheetName val="ALL"/>
      <sheetName val="404314"/>
      <sheetName val="404211"/>
      <sheetName val="403374"/>
      <sheetName val="404317"/>
      <sheetName val="404269"/>
      <sheetName val="403378"/>
      <sheetName val="404319"/>
      <sheetName val="404214"/>
      <sheetName val="403380"/>
      <sheetName val="404323"/>
      <sheetName val="404273"/>
      <sheetName val="403384"/>
      <sheetName val="403242"/>
      <sheetName val="404218"/>
      <sheetName val="404325"/>
      <sheetName val="404219"/>
      <sheetName val="403388"/>
      <sheetName val="403244"/>
      <sheetName val="404275"/>
      <sheetName val="403390"/>
      <sheetName val="403397"/>
      <sheetName val="404328"/>
      <sheetName val="404277"/>
      <sheetName val="403247"/>
      <sheetName val="404223"/>
      <sheetName val="403317"/>
      <sheetName val="403249"/>
      <sheetName val="404225"/>
      <sheetName val="404402"/>
      <sheetName val="404226"/>
      <sheetName val="403325"/>
      <sheetName val="404404"/>
      <sheetName val="404228"/>
      <sheetName val="404330"/>
      <sheetName val="404231"/>
      <sheetName val="403333"/>
      <sheetName val="404333"/>
      <sheetName val="404234"/>
      <sheetName val="404494"/>
      <sheetName val="404336"/>
      <sheetName val="404236"/>
      <sheetName val="404406"/>
      <sheetName val="404279"/>
      <sheetName val="403342"/>
      <sheetName val="404338"/>
      <sheetName val="404281"/>
      <sheetName val="404408"/>
      <sheetName val="404283"/>
      <sheetName val="403154"/>
      <sheetName val="404410"/>
      <sheetName val="404285"/>
      <sheetName val="404412"/>
      <sheetName val="404287"/>
      <sheetName val="404662"/>
      <sheetName val="404414"/>
      <sheetName val="404289"/>
      <sheetName val="403167"/>
      <sheetName val="404416"/>
      <sheetName val="404237"/>
      <sheetName val="404340"/>
      <sheetName val="404291"/>
      <sheetName val="404677"/>
      <sheetName val="404342"/>
      <sheetName val="404292"/>
      <sheetName val="404418"/>
      <sheetName val="404240"/>
      <sheetName val="404756"/>
      <sheetName val="404420"/>
      <sheetName val="403946"/>
      <sheetName val="404344"/>
      <sheetName val="403948"/>
      <sheetName val="404688"/>
      <sheetName val="404346"/>
      <sheetName val="404560"/>
      <sheetName val="404694"/>
    </sheetNames>
    <sheetDataSet>
      <sheetData sheetId="0" refreshError="1"/>
      <sheetData sheetId="1" refreshError="1"/>
      <sheetData sheetId="2" refreshError="1">
        <row r="3">
          <cell r="A3">
            <v>404314</v>
          </cell>
          <cell r="E3">
            <v>44593</v>
          </cell>
          <cell r="Q3">
            <v>29</v>
          </cell>
        </row>
        <row r="32">
          <cell r="N32">
            <v>377.47274999999996</v>
          </cell>
        </row>
      </sheetData>
      <sheetData sheetId="3" refreshError="1">
        <row r="3">
          <cell r="A3">
            <v>404211</v>
          </cell>
          <cell r="E3">
            <v>44593</v>
          </cell>
          <cell r="Q3">
            <v>23</v>
          </cell>
        </row>
        <row r="26">
          <cell r="N26">
            <v>330.40474999999992</v>
          </cell>
        </row>
      </sheetData>
      <sheetData sheetId="4" refreshError="1">
        <row r="3">
          <cell r="A3">
            <v>403374</v>
          </cell>
          <cell r="E3">
            <v>44593</v>
          </cell>
          <cell r="Q3">
            <v>100</v>
          </cell>
        </row>
        <row r="103">
          <cell r="N103">
            <v>1616.5840000000003</v>
          </cell>
        </row>
      </sheetData>
      <sheetData sheetId="5" refreshError="1">
        <row r="3">
          <cell r="A3">
            <v>404317</v>
          </cell>
          <cell r="E3">
            <v>44594</v>
          </cell>
          <cell r="Q3">
            <v>18</v>
          </cell>
        </row>
        <row r="21">
          <cell r="N21">
            <v>179.47225000000003</v>
          </cell>
        </row>
      </sheetData>
      <sheetData sheetId="6" refreshError="1">
        <row r="3">
          <cell r="A3">
            <v>404269</v>
          </cell>
          <cell r="E3">
            <v>44594</v>
          </cell>
          <cell r="Q3">
            <v>7</v>
          </cell>
        </row>
        <row r="10">
          <cell r="N10">
            <v>49.122</v>
          </cell>
        </row>
      </sheetData>
      <sheetData sheetId="7" refreshError="1">
        <row r="3">
          <cell r="A3">
            <v>403378</v>
          </cell>
          <cell r="E3">
            <v>44594</v>
          </cell>
          <cell r="Q3">
            <v>73</v>
          </cell>
        </row>
        <row r="76">
          <cell r="N76">
            <v>1356.0630000000006</v>
          </cell>
        </row>
      </sheetData>
      <sheetData sheetId="8" refreshError="1">
        <row r="3">
          <cell r="A3">
            <v>404319</v>
          </cell>
          <cell r="Q3">
            <v>41</v>
          </cell>
        </row>
        <row r="44">
          <cell r="N44">
            <v>735.80625000000009</v>
          </cell>
        </row>
      </sheetData>
      <sheetData sheetId="9" refreshError="1">
        <row r="3">
          <cell r="A3">
            <v>404214</v>
          </cell>
          <cell r="E3">
            <v>44595</v>
          </cell>
          <cell r="Q3">
            <v>29</v>
          </cell>
        </row>
        <row r="32">
          <cell r="N32">
            <v>365.42225000000002</v>
          </cell>
        </row>
      </sheetData>
      <sheetData sheetId="10" refreshError="1">
        <row r="3">
          <cell r="A3">
            <v>403380</v>
          </cell>
          <cell r="E3">
            <v>44595</v>
          </cell>
          <cell r="Q3">
            <v>134</v>
          </cell>
        </row>
        <row r="137">
          <cell r="N137">
            <v>2718.5567500000011</v>
          </cell>
        </row>
      </sheetData>
      <sheetData sheetId="11" refreshError="1">
        <row r="3">
          <cell r="A3">
            <v>404323</v>
          </cell>
          <cell r="E3">
            <v>44596</v>
          </cell>
          <cell r="Q3">
            <v>41</v>
          </cell>
        </row>
        <row r="44">
          <cell r="N44">
            <v>754.51700000000005</v>
          </cell>
        </row>
      </sheetData>
      <sheetData sheetId="12" refreshError="1">
        <row r="3">
          <cell r="A3">
            <v>404273</v>
          </cell>
          <cell r="E3">
            <v>44596</v>
          </cell>
          <cell r="Q3">
            <v>37</v>
          </cell>
        </row>
        <row r="40">
          <cell r="N40">
            <v>369.8605</v>
          </cell>
        </row>
      </sheetData>
      <sheetData sheetId="13" refreshError="1">
        <row r="3">
          <cell r="A3">
            <v>403384</v>
          </cell>
          <cell r="E3">
            <v>44596</v>
          </cell>
          <cell r="Q3">
            <v>137</v>
          </cell>
        </row>
        <row r="140">
          <cell r="N140">
            <v>2706.5387500000011</v>
          </cell>
        </row>
      </sheetData>
      <sheetData sheetId="14" refreshError="1">
        <row r="3">
          <cell r="A3">
            <v>403242</v>
          </cell>
          <cell r="E3">
            <v>44597</v>
          </cell>
          <cell r="Q3">
            <v>33</v>
          </cell>
        </row>
        <row r="36">
          <cell r="N36">
            <v>429.09525000000008</v>
          </cell>
        </row>
      </sheetData>
      <sheetData sheetId="15" refreshError="1">
        <row r="3">
          <cell r="A3">
            <v>404218</v>
          </cell>
          <cell r="E3">
            <v>44597</v>
          </cell>
          <cell r="Q3">
            <v>33</v>
          </cell>
        </row>
        <row r="36">
          <cell r="N36">
            <v>433.10374999999999</v>
          </cell>
        </row>
      </sheetData>
      <sheetData sheetId="16" refreshError="1">
        <row r="3">
          <cell r="A3">
            <v>404325</v>
          </cell>
          <cell r="E3">
            <v>44598</v>
          </cell>
          <cell r="Q3">
            <v>30</v>
          </cell>
        </row>
        <row r="33">
          <cell r="N33">
            <v>455.22999999999996</v>
          </cell>
        </row>
      </sheetData>
      <sheetData sheetId="17" refreshError="1">
        <row r="3">
          <cell r="A3">
            <v>404219</v>
          </cell>
          <cell r="E3">
            <v>44598</v>
          </cell>
          <cell r="Q3">
            <v>23</v>
          </cell>
        </row>
        <row r="26">
          <cell r="N26">
            <v>223.27400000000003</v>
          </cell>
        </row>
      </sheetData>
      <sheetData sheetId="18" refreshError="1">
        <row r="3">
          <cell r="A3">
            <v>403388</v>
          </cell>
          <cell r="E3">
            <v>44598</v>
          </cell>
          <cell r="Q3">
            <v>84</v>
          </cell>
        </row>
        <row r="87">
          <cell r="N87">
            <v>1941.4894999999999</v>
          </cell>
        </row>
      </sheetData>
      <sheetData sheetId="19" refreshError="1">
        <row r="3">
          <cell r="A3">
            <v>403244</v>
          </cell>
          <cell r="E3">
            <v>44599</v>
          </cell>
          <cell r="Q3">
            <v>16</v>
          </cell>
        </row>
        <row r="19">
          <cell r="N19">
            <v>174.429</v>
          </cell>
        </row>
      </sheetData>
      <sheetData sheetId="20" refreshError="1">
        <row r="3">
          <cell r="A3">
            <v>404275</v>
          </cell>
          <cell r="E3">
            <v>44599</v>
          </cell>
          <cell r="Q3">
            <v>13</v>
          </cell>
        </row>
        <row r="16">
          <cell r="N16">
            <v>133.27850000000001</v>
          </cell>
        </row>
      </sheetData>
      <sheetData sheetId="21" refreshError="1">
        <row r="3">
          <cell r="A3">
            <v>403390</v>
          </cell>
          <cell r="E3">
            <v>44599</v>
          </cell>
          <cell r="Q3">
            <v>60</v>
          </cell>
        </row>
        <row r="63">
          <cell r="N63">
            <v>799.17525000000001</v>
          </cell>
        </row>
      </sheetData>
      <sheetData sheetId="22" refreshError="1">
        <row r="3">
          <cell r="A3">
            <v>403397</v>
          </cell>
          <cell r="E3">
            <v>44599</v>
          </cell>
          <cell r="Q3">
            <v>27</v>
          </cell>
        </row>
        <row r="30">
          <cell r="N30">
            <v>574.19374999999991</v>
          </cell>
        </row>
      </sheetData>
      <sheetData sheetId="23" refreshError="1">
        <row r="3">
          <cell r="A3">
            <v>404328</v>
          </cell>
          <cell r="E3">
            <v>44600</v>
          </cell>
          <cell r="Q3">
            <v>35</v>
          </cell>
        </row>
        <row r="38">
          <cell r="N38">
            <v>429.05375000000004</v>
          </cell>
        </row>
      </sheetData>
      <sheetData sheetId="24" refreshError="1">
        <row r="3">
          <cell r="A3">
            <v>404277</v>
          </cell>
          <cell r="E3">
            <v>44600</v>
          </cell>
          <cell r="Q3">
            <v>33</v>
          </cell>
        </row>
        <row r="36">
          <cell r="N36">
            <v>486.68725000000001</v>
          </cell>
        </row>
      </sheetData>
      <sheetData sheetId="25" refreshError="1">
        <row r="3">
          <cell r="A3">
            <v>403247</v>
          </cell>
          <cell r="E3">
            <v>44601</v>
          </cell>
          <cell r="Q3">
            <v>31</v>
          </cell>
        </row>
        <row r="34">
          <cell r="N34">
            <v>310.04025000000001</v>
          </cell>
        </row>
      </sheetData>
      <sheetData sheetId="26" refreshError="1">
        <row r="3">
          <cell r="A3">
            <v>404223</v>
          </cell>
          <cell r="E3">
            <v>44601</v>
          </cell>
          <cell r="Q3">
            <v>25</v>
          </cell>
        </row>
        <row r="28">
          <cell r="N28">
            <v>304.43025</v>
          </cell>
        </row>
      </sheetData>
      <sheetData sheetId="27" refreshError="1">
        <row r="3">
          <cell r="A3">
            <v>403317</v>
          </cell>
          <cell r="E3">
            <v>44601</v>
          </cell>
          <cell r="Q3">
            <v>112</v>
          </cell>
        </row>
        <row r="115">
          <cell r="N115">
            <v>2211.6247500000004</v>
          </cell>
        </row>
      </sheetData>
      <sheetData sheetId="28" refreshError="1">
        <row r="3">
          <cell r="A3">
            <v>403249</v>
          </cell>
          <cell r="E3">
            <v>44602</v>
          </cell>
          <cell r="Q3">
            <v>26</v>
          </cell>
        </row>
        <row r="29">
          <cell r="N29">
            <v>265.48075000000006</v>
          </cell>
        </row>
      </sheetData>
      <sheetData sheetId="29" refreshError="1">
        <row r="3">
          <cell r="A3">
            <v>404225</v>
          </cell>
          <cell r="E3">
            <v>44602</v>
          </cell>
          <cell r="Q3">
            <v>21</v>
          </cell>
        </row>
        <row r="24">
          <cell r="N24">
            <v>352.12249999999995</v>
          </cell>
        </row>
      </sheetData>
      <sheetData sheetId="30" refreshError="1">
        <row r="3">
          <cell r="A3">
            <v>404402</v>
          </cell>
          <cell r="E3">
            <v>44603</v>
          </cell>
          <cell r="Q3">
            <v>30</v>
          </cell>
        </row>
        <row r="33">
          <cell r="N33">
            <v>358.42000000000007</v>
          </cell>
        </row>
      </sheetData>
      <sheetData sheetId="31" refreshError="1">
        <row r="3">
          <cell r="A3">
            <v>404226</v>
          </cell>
          <cell r="E3">
            <v>44603</v>
          </cell>
          <cell r="Q3">
            <v>28</v>
          </cell>
        </row>
        <row r="31">
          <cell r="N31">
            <v>346.55724999999995</v>
          </cell>
        </row>
      </sheetData>
      <sheetData sheetId="32" refreshError="1">
        <row r="3">
          <cell r="A3">
            <v>403325</v>
          </cell>
          <cell r="E3">
            <v>44603</v>
          </cell>
          <cell r="Q3">
            <v>114</v>
          </cell>
        </row>
        <row r="117">
          <cell r="N117">
            <v>2217.2984999999999</v>
          </cell>
        </row>
      </sheetData>
      <sheetData sheetId="33" refreshError="1">
        <row r="3">
          <cell r="A3">
            <v>404404</v>
          </cell>
          <cell r="E3">
            <v>44604</v>
          </cell>
          <cell r="Q3">
            <v>29</v>
          </cell>
        </row>
        <row r="32">
          <cell r="N32">
            <v>378.06675000000001</v>
          </cell>
        </row>
      </sheetData>
      <sheetData sheetId="34" refreshError="1">
        <row r="3">
          <cell r="A3">
            <v>404228</v>
          </cell>
          <cell r="E3">
            <v>44604</v>
          </cell>
          <cell r="Q3">
            <v>25</v>
          </cell>
        </row>
        <row r="28">
          <cell r="N28">
            <v>317.18050000000005</v>
          </cell>
        </row>
      </sheetData>
      <sheetData sheetId="35" refreshError="1">
        <row r="3">
          <cell r="A3">
            <v>404330</v>
          </cell>
          <cell r="E3">
            <v>44605</v>
          </cell>
          <cell r="Q3">
            <v>30</v>
          </cell>
        </row>
        <row r="33">
          <cell r="N33">
            <v>450.04350000000005</v>
          </cell>
        </row>
      </sheetData>
      <sheetData sheetId="36" refreshError="1">
        <row r="3">
          <cell r="A3">
            <v>404231</v>
          </cell>
          <cell r="E3">
            <v>44605</v>
          </cell>
          <cell r="Q3">
            <v>26</v>
          </cell>
        </row>
        <row r="29">
          <cell r="N29">
            <v>290.27125000000001</v>
          </cell>
        </row>
      </sheetData>
      <sheetData sheetId="37" refreshError="1">
        <row r="3">
          <cell r="A3">
            <v>403333</v>
          </cell>
          <cell r="E3">
            <v>44605</v>
          </cell>
          <cell r="Q3">
            <v>102</v>
          </cell>
        </row>
        <row r="105">
          <cell r="N105">
            <v>2227.6915000000004</v>
          </cell>
        </row>
      </sheetData>
      <sheetData sheetId="38" refreshError="1">
        <row r="3">
          <cell r="A3">
            <v>404333</v>
          </cell>
          <cell r="E3">
            <v>44606</v>
          </cell>
          <cell r="Q3">
            <v>9</v>
          </cell>
        </row>
        <row r="12">
          <cell r="N12">
            <v>140.11474999999999</v>
          </cell>
        </row>
      </sheetData>
      <sheetData sheetId="39" refreshError="1">
        <row r="3">
          <cell r="A3">
            <v>404234</v>
          </cell>
          <cell r="E3">
            <v>44606</v>
          </cell>
          <cell r="Q3">
            <v>7</v>
          </cell>
        </row>
        <row r="10">
          <cell r="N10">
            <v>34.608000000000004</v>
          </cell>
        </row>
      </sheetData>
      <sheetData sheetId="40" refreshError="1">
        <row r="3">
          <cell r="A3">
            <v>404494</v>
          </cell>
          <cell r="E3">
            <v>44606</v>
          </cell>
          <cell r="Q3">
            <v>35</v>
          </cell>
        </row>
        <row r="38">
          <cell r="N38">
            <v>513.42174999999997</v>
          </cell>
        </row>
      </sheetData>
      <sheetData sheetId="41" refreshError="1">
        <row r="3">
          <cell r="A3">
            <v>404336</v>
          </cell>
          <cell r="E3">
            <v>44607</v>
          </cell>
          <cell r="Q3">
            <v>33</v>
          </cell>
        </row>
        <row r="36">
          <cell r="N36">
            <v>464.92949999999996</v>
          </cell>
        </row>
      </sheetData>
      <sheetData sheetId="42" refreshError="1">
        <row r="3">
          <cell r="A3">
            <v>404236</v>
          </cell>
          <cell r="E3">
            <v>44607</v>
          </cell>
          <cell r="Q3">
            <v>29</v>
          </cell>
        </row>
        <row r="32">
          <cell r="N32">
            <v>277.62200000000001</v>
          </cell>
        </row>
      </sheetData>
      <sheetData sheetId="43" refreshError="1">
        <row r="3">
          <cell r="A3">
            <v>404406</v>
          </cell>
          <cell r="E3">
            <v>44608</v>
          </cell>
          <cell r="Q3">
            <v>22</v>
          </cell>
        </row>
        <row r="25">
          <cell r="N25">
            <v>354.83749999999998</v>
          </cell>
        </row>
      </sheetData>
      <sheetData sheetId="44" refreshError="1">
        <row r="3">
          <cell r="A3">
            <v>404279</v>
          </cell>
          <cell r="E3">
            <v>44608</v>
          </cell>
          <cell r="Q3">
            <v>25</v>
          </cell>
        </row>
        <row r="28">
          <cell r="N28">
            <v>372.36550000000005</v>
          </cell>
        </row>
      </sheetData>
      <sheetData sheetId="45" refreshError="1">
        <row r="3">
          <cell r="A3">
            <v>403342</v>
          </cell>
          <cell r="E3">
            <v>44608</v>
          </cell>
          <cell r="Q3">
            <v>82</v>
          </cell>
        </row>
        <row r="85">
          <cell r="N85">
            <v>1809.0535000000002</v>
          </cell>
        </row>
      </sheetData>
      <sheetData sheetId="46" refreshError="1">
        <row r="3">
          <cell r="A3">
            <v>404338</v>
          </cell>
          <cell r="E3">
            <v>44609</v>
          </cell>
          <cell r="Q3">
            <v>18</v>
          </cell>
        </row>
        <row r="21">
          <cell r="N21">
            <v>311.44100000000003</v>
          </cell>
        </row>
      </sheetData>
      <sheetData sheetId="47" refreshError="1">
        <row r="3">
          <cell r="A3">
            <v>404281</v>
          </cell>
          <cell r="E3">
            <v>44609</v>
          </cell>
          <cell r="Q3">
            <v>21</v>
          </cell>
        </row>
        <row r="24">
          <cell r="N24">
            <v>305.13775000000004</v>
          </cell>
        </row>
      </sheetData>
      <sheetData sheetId="48" refreshError="1">
        <row r="3">
          <cell r="A3">
            <v>404408</v>
          </cell>
          <cell r="E3">
            <v>44610</v>
          </cell>
          <cell r="Q3">
            <v>35</v>
          </cell>
        </row>
        <row r="38">
          <cell r="N38">
            <v>565.98774999999989</v>
          </cell>
        </row>
      </sheetData>
      <sheetData sheetId="49" refreshError="1">
        <row r="3">
          <cell r="A3">
            <v>404283</v>
          </cell>
          <cell r="E3">
            <v>44610</v>
          </cell>
          <cell r="Q3">
            <v>20</v>
          </cell>
        </row>
        <row r="23">
          <cell r="N23">
            <v>305.38800000000003</v>
          </cell>
        </row>
      </sheetData>
      <sheetData sheetId="50" refreshError="1">
        <row r="3">
          <cell r="A3">
            <v>403154</v>
          </cell>
          <cell r="E3">
            <v>44610</v>
          </cell>
          <cell r="Q3">
            <v>116</v>
          </cell>
        </row>
        <row r="119">
          <cell r="N119">
            <v>2332.0505000000007</v>
          </cell>
        </row>
      </sheetData>
      <sheetData sheetId="51" refreshError="1">
        <row r="3">
          <cell r="A3">
            <v>404410</v>
          </cell>
          <cell r="E3">
            <v>44611</v>
          </cell>
          <cell r="Q3">
            <v>32</v>
          </cell>
        </row>
        <row r="35">
          <cell r="N35">
            <v>570.71850000000006</v>
          </cell>
        </row>
      </sheetData>
      <sheetData sheetId="52" refreshError="1">
        <row r="3">
          <cell r="A3">
            <v>404285</v>
          </cell>
          <cell r="E3">
            <v>44611</v>
          </cell>
          <cell r="Q3">
            <v>27</v>
          </cell>
        </row>
        <row r="30">
          <cell r="N30">
            <v>249.82350000000002</v>
          </cell>
        </row>
      </sheetData>
      <sheetData sheetId="53" refreshError="1">
        <row r="3">
          <cell r="A3">
            <v>404412</v>
          </cell>
          <cell r="E3">
            <v>44612</v>
          </cell>
          <cell r="Q3">
            <v>33</v>
          </cell>
        </row>
        <row r="36">
          <cell r="N36">
            <v>366.69450000000001</v>
          </cell>
        </row>
      </sheetData>
      <sheetData sheetId="54" refreshError="1">
        <row r="3">
          <cell r="A3">
            <v>404287</v>
          </cell>
          <cell r="E3">
            <v>44612</v>
          </cell>
          <cell r="Q3">
            <v>20</v>
          </cell>
        </row>
        <row r="23">
          <cell r="N23">
            <v>250.02825000000001</v>
          </cell>
        </row>
      </sheetData>
      <sheetData sheetId="55" refreshError="1">
        <row r="3">
          <cell r="A3">
            <v>404662</v>
          </cell>
          <cell r="E3">
            <v>44612</v>
          </cell>
          <cell r="Q3">
            <v>112</v>
          </cell>
        </row>
        <row r="115">
          <cell r="N115">
            <v>2403.2777500000011</v>
          </cell>
        </row>
      </sheetData>
      <sheetData sheetId="56" refreshError="1">
        <row r="3">
          <cell r="A3">
            <v>404414</v>
          </cell>
          <cell r="E3">
            <v>44613</v>
          </cell>
          <cell r="Q3">
            <v>15</v>
          </cell>
        </row>
        <row r="18">
          <cell r="N18">
            <v>183.92700000000005</v>
          </cell>
        </row>
      </sheetData>
      <sheetData sheetId="57" refreshError="1">
        <row r="3">
          <cell r="A3">
            <v>404289</v>
          </cell>
          <cell r="E3">
            <v>44613</v>
          </cell>
          <cell r="Q3">
            <v>8</v>
          </cell>
        </row>
        <row r="11">
          <cell r="N11">
            <v>64.289500000000004</v>
          </cell>
        </row>
      </sheetData>
      <sheetData sheetId="58" refreshError="1">
        <row r="3">
          <cell r="A3">
            <v>403167</v>
          </cell>
          <cell r="E3">
            <v>44613</v>
          </cell>
          <cell r="Q3">
            <v>42</v>
          </cell>
        </row>
        <row r="45">
          <cell r="N45">
            <v>791.01824999999997</v>
          </cell>
        </row>
      </sheetData>
      <sheetData sheetId="59" refreshError="1">
        <row r="3">
          <cell r="A3">
            <v>404416</v>
          </cell>
          <cell r="E3">
            <v>44614</v>
          </cell>
          <cell r="Q3">
            <v>41</v>
          </cell>
        </row>
        <row r="44">
          <cell r="N44">
            <v>607.42099999999994</v>
          </cell>
        </row>
      </sheetData>
      <sheetData sheetId="60" refreshError="1">
        <row r="3">
          <cell r="A3">
            <v>404237</v>
          </cell>
          <cell r="E3">
            <v>44614</v>
          </cell>
          <cell r="Q3">
            <v>28</v>
          </cell>
        </row>
        <row r="31">
          <cell r="N31">
            <v>406.77474999999993</v>
          </cell>
        </row>
      </sheetData>
      <sheetData sheetId="61" refreshError="1">
        <row r="3">
          <cell r="A3">
            <v>404340</v>
          </cell>
          <cell r="E3">
            <v>44615</v>
          </cell>
          <cell r="Q3">
            <v>39</v>
          </cell>
        </row>
        <row r="42">
          <cell r="N42">
            <v>566.58474999999999</v>
          </cell>
        </row>
      </sheetData>
      <sheetData sheetId="62" refreshError="1">
        <row r="3">
          <cell r="A3">
            <v>404291</v>
          </cell>
          <cell r="E3">
            <v>44615</v>
          </cell>
          <cell r="Q3">
            <v>33</v>
          </cell>
        </row>
        <row r="36">
          <cell r="N36">
            <v>439.41250000000002</v>
          </cell>
        </row>
      </sheetData>
      <sheetData sheetId="63" refreshError="1">
        <row r="3">
          <cell r="A3">
            <v>404677</v>
          </cell>
          <cell r="E3">
            <v>44615</v>
          </cell>
          <cell r="Q3">
            <v>153</v>
          </cell>
        </row>
        <row r="156">
          <cell r="N156">
            <v>2969.0942499999987</v>
          </cell>
        </row>
      </sheetData>
      <sheetData sheetId="64" refreshError="1">
        <row r="3">
          <cell r="A3">
            <v>404342</v>
          </cell>
          <cell r="E3">
            <v>44616</v>
          </cell>
          <cell r="Q3">
            <v>31</v>
          </cell>
        </row>
        <row r="34">
          <cell r="N34">
            <v>476.04324999999994</v>
          </cell>
        </row>
      </sheetData>
      <sheetData sheetId="65" refreshError="1">
        <row r="3">
          <cell r="A3">
            <v>404292</v>
          </cell>
          <cell r="E3">
            <v>44616</v>
          </cell>
          <cell r="Q3">
            <v>22</v>
          </cell>
        </row>
        <row r="25">
          <cell r="N25">
            <v>274.34125</v>
          </cell>
        </row>
      </sheetData>
      <sheetData sheetId="66" refreshError="1">
        <row r="3">
          <cell r="A3">
            <v>404418</v>
          </cell>
          <cell r="E3">
            <v>44617</v>
          </cell>
          <cell r="Q3">
            <v>28</v>
          </cell>
        </row>
        <row r="31">
          <cell r="N31">
            <v>395.02449999999999</v>
          </cell>
        </row>
      </sheetData>
      <sheetData sheetId="67" refreshError="1">
        <row r="3">
          <cell r="A3">
            <v>404240</v>
          </cell>
          <cell r="E3">
            <v>44617</v>
          </cell>
          <cell r="Q3">
            <v>24</v>
          </cell>
        </row>
        <row r="27">
          <cell r="N27">
            <v>369.78</v>
          </cell>
        </row>
      </sheetData>
      <sheetData sheetId="68" refreshError="1">
        <row r="3">
          <cell r="A3">
            <v>404756</v>
          </cell>
          <cell r="E3">
            <v>44617</v>
          </cell>
          <cell r="Q3">
            <v>135</v>
          </cell>
        </row>
        <row r="138">
          <cell r="N138">
            <v>2732.3244999999997</v>
          </cell>
        </row>
      </sheetData>
      <sheetData sheetId="69" refreshError="1">
        <row r="3">
          <cell r="A3">
            <v>404420</v>
          </cell>
          <cell r="E3">
            <v>44618</v>
          </cell>
          <cell r="Q3">
            <v>32</v>
          </cell>
        </row>
        <row r="35">
          <cell r="N35">
            <v>658.48925000000008</v>
          </cell>
        </row>
      </sheetData>
      <sheetData sheetId="70" refreshError="1">
        <row r="3">
          <cell r="A3">
            <v>403946</v>
          </cell>
          <cell r="E3">
            <v>44618</v>
          </cell>
          <cell r="Q3">
            <v>27</v>
          </cell>
        </row>
        <row r="30">
          <cell r="N30">
            <v>318.59300000000002</v>
          </cell>
        </row>
      </sheetData>
      <sheetData sheetId="71" refreshError="1">
        <row r="3">
          <cell r="A3">
            <v>404344</v>
          </cell>
          <cell r="E3">
            <v>44619</v>
          </cell>
          <cell r="Q3">
            <v>44</v>
          </cell>
        </row>
        <row r="47">
          <cell r="N47">
            <v>534.32574999999997</v>
          </cell>
        </row>
      </sheetData>
      <sheetData sheetId="72" refreshError="1">
        <row r="3">
          <cell r="A3">
            <v>403948</v>
          </cell>
          <cell r="E3">
            <v>44619</v>
          </cell>
          <cell r="Q3">
            <v>29</v>
          </cell>
        </row>
        <row r="32">
          <cell r="N32">
            <v>275.84100000000001</v>
          </cell>
        </row>
      </sheetData>
      <sheetData sheetId="73" refreshError="1">
        <row r="3">
          <cell r="A3">
            <v>404688</v>
          </cell>
          <cell r="E3">
            <v>44619</v>
          </cell>
          <cell r="Q3">
            <v>126</v>
          </cell>
        </row>
        <row r="129">
          <cell r="N129">
            <v>2523.8992500000004</v>
          </cell>
        </row>
      </sheetData>
      <sheetData sheetId="74" refreshError="1">
        <row r="3">
          <cell r="A3">
            <v>404346</v>
          </cell>
          <cell r="E3">
            <v>44620</v>
          </cell>
          <cell r="Q3">
            <v>25</v>
          </cell>
        </row>
        <row r="28">
          <cell r="N28">
            <v>237.69599999999994</v>
          </cell>
        </row>
      </sheetData>
      <sheetData sheetId="75" refreshError="1">
        <row r="3">
          <cell r="A3">
            <v>404560</v>
          </cell>
          <cell r="E3">
            <v>44620</v>
          </cell>
          <cell r="Q3">
            <v>12</v>
          </cell>
        </row>
        <row r="15">
          <cell r="N15">
            <v>160.66300000000001</v>
          </cell>
        </row>
      </sheetData>
      <sheetData sheetId="76" refreshError="1">
        <row r="3">
          <cell r="A3">
            <v>404694</v>
          </cell>
          <cell r="E3">
            <v>44620</v>
          </cell>
          <cell r="Q3">
            <v>45</v>
          </cell>
        </row>
        <row r="48">
          <cell r="N48">
            <v>766.66000000000008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Batam_Feb 22"/>
      <sheetName val="ALL"/>
      <sheetName val="404314"/>
      <sheetName val="404211"/>
      <sheetName val="403374"/>
      <sheetName val="404317"/>
      <sheetName val="404269"/>
      <sheetName val="403378"/>
      <sheetName val="404319"/>
      <sheetName val="404214"/>
      <sheetName val="403380"/>
      <sheetName val="404323"/>
      <sheetName val="404273"/>
      <sheetName val="403384"/>
      <sheetName val="403242"/>
      <sheetName val="404218"/>
      <sheetName val="404325"/>
      <sheetName val="404219"/>
      <sheetName val="403388"/>
      <sheetName val="403244"/>
      <sheetName val="404275"/>
      <sheetName val="403390"/>
      <sheetName val="403397"/>
      <sheetName val="404328"/>
      <sheetName val="404277"/>
      <sheetName val="403247"/>
      <sheetName val="404223"/>
      <sheetName val="403317"/>
      <sheetName val="403249"/>
      <sheetName val="404225"/>
      <sheetName val="404402"/>
      <sheetName val="404226"/>
      <sheetName val="403325"/>
      <sheetName val="404404"/>
      <sheetName val="404228"/>
      <sheetName val="404330"/>
      <sheetName val="404231"/>
      <sheetName val="403333"/>
      <sheetName val="404333"/>
      <sheetName val="404234"/>
      <sheetName val="404494"/>
      <sheetName val="404336"/>
      <sheetName val="404236"/>
      <sheetName val="404406"/>
      <sheetName val="404279"/>
      <sheetName val="403342"/>
      <sheetName val="404338"/>
      <sheetName val="404281"/>
      <sheetName val="404408"/>
      <sheetName val="404283"/>
      <sheetName val="403154"/>
      <sheetName val="404410"/>
      <sheetName val="404285"/>
      <sheetName val="404412"/>
      <sheetName val="404287"/>
      <sheetName val="404662"/>
      <sheetName val="404414"/>
      <sheetName val="404289"/>
      <sheetName val="403167"/>
      <sheetName val="404416"/>
      <sheetName val="404237"/>
      <sheetName val="404340"/>
      <sheetName val="404291"/>
      <sheetName val="404677"/>
      <sheetName val="404342"/>
      <sheetName val="404292"/>
      <sheetName val="404418"/>
      <sheetName val="404240"/>
      <sheetName val="404756"/>
      <sheetName val="404420"/>
      <sheetName val="403946"/>
      <sheetName val="404344"/>
      <sheetName val="403948"/>
      <sheetName val="404688"/>
      <sheetName val="404346"/>
      <sheetName val="404560"/>
      <sheetName val="404694"/>
    </sheetNames>
    <sheetDataSet>
      <sheetData sheetId="0"/>
      <sheetData sheetId="1">
        <row r="253">
          <cell r="E253">
            <v>44595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Manokwari Feb 22"/>
      <sheetName val="ALL"/>
      <sheetName val="403322"/>
      <sheetName val="403346"/>
      <sheetName val="403156"/>
      <sheetName val="404753"/>
    </sheetNames>
    <sheetDataSet>
      <sheetData sheetId="0"/>
      <sheetData sheetId="1" refreshError="1"/>
      <sheetData sheetId="2">
        <row r="3">
          <cell r="A3">
            <v>403322</v>
          </cell>
          <cell r="E3">
            <v>44602</v>
          </cell>
          <cell r="Q3">
            <v>2</v>
          </cell>
        </row>
        <row r="5">
          <cell r="N5">
            <v>220.5</v>
          </cell>
        </row>
      </sheetData>
      <sheetData sheetId="3">
        <row r="3">
          <cell r="A3">
            <v>403346</v>
          </cell>
          <cell r="E3">
            <v>44608</v>
          </cell>
          <cell r="Q3">
            <v>1</v>
          </cell>
        </row>
      </sheetData>
      <sheetData sheetId="4">
        <row r="3">
          <cell r="A3">
            <v>403156</v>
          </cell>
          <cell r="E3">
            <v>44610</v>
          </cell>
          <cell r="Q3">
            <v>1</v>
          </cell>
        </row>
      </sheetData>
      <sheetData sheetId="5">
        <row r="3">
          <cell r="A3">
            <v>404753</v>
          </cell>
          <cell r="E3">
            <v>44616</v>
          </cell>
          <cell r="Q3">
            <v>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anjung Pandan_Feb 22"/>
      <sheetName val="ALL"/>
      <sheetName val="403344"/>
      <sheetName val="403350"/>
      <sheetName val="403155"/>
      <sheetName val="403163"/>
      <sheetName val="404665"/>
      <sheetName val="404686"/>
    </sheetNames>
    <sheetDataSet>
      <sheetData sheetId="0"/>
      <sheetData sheetId="1" refreshError="1"/>
      <sheetData sheetId="2">
        <row r="3">
          <cell r="A3">
            <v>403344</v>
          </cell>
          <cell r="E3">
            <v>44608</v>
          </cell>
          <cell r="Q3">
            <v>10</v>
          </cell>
        </row>
        <row r="18">
          <cell r="P18">
            <v>104247</v>
          </cell>
        </row>
      </sheetData>
      <sheetData sheetId="3">
        <row r="3">
          <cell r="A3">
            <v>403350</v>
          </cell>
          <cell r="E3">
            <v>44609</v>
          </cell>
          <cell r="Q3">
            <v>1</v>
          </cell>
        </row>
      </sheetData>
      <sheetData sheetId="4">
        <row r="3">
          <cell r="A3">
            <v>403155</v>
          </cell>
          <cell r="E3">
            <v>44610</v>
          </cell>
          <cell r="Q3">
            <v>5</v>
          </cell>
        </row>
      </sheetData>
      <sheetData sheetId="5">
        <row r="3">
          <cell r="A3">
            <v>403163</v>
          </cell>
          <cell r="E3">
            <v>44611</v>
          </cell>
          <cell r="Q3">
            <v>1</v>
          </cell>
        </row>
      </sheetData>
      <sheetData sheetId="6">
        <row r="3">
          <cell r="A3">
            <v>404665</v>
          </cell>
          <cell r="E3">
            <v>44612</v>
          </cell>
          <cell r="Q3">
            <v>1</v>
          </cell>
        </row>
      </sheetData>
      <sheetData sheetId="7">
        <row r="3">
          <cell r="A3">
            <v>404686</v>
          </cell>
          <cell r="E3">
            <v>44618</v>
          </cell>
          <cell r="Q3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anjung Pinang_Feb 22"/>
      <sheetName val="ALL"/>
      <sheetName val="403386"/>
      <sheetName val="403394"/>
      <sheetName val="403399"/>
      <sheetName val="403321"/>
      <sheetName val="403341"/>
      <sheetName val="403164"/>
      <sheetName val="404759"/>
    </sheetNames>
    <sheetDataSet>
      <sheetData sheetId="0"/>
      <sheetData sheetId="1" refreshError="1"/>
      <sheetData sheetId="2">
        <row r="3">
          <cell r="A3">
            <v>403386</v>
          </cell>
          <cell r="E3">
            <v>44596</v>
          </cell>
          <cell r="Q3">
            <v>2</v>
          </cell>
        </row>
        <row r="10">
          <cell r="P10">
            <v>474012</v>
          </cell>
        </row>
      </sheetData>
      <sheetData sheetId="3">
        <row r="3">
          <cell r="A3">
            <v>403394</v>
          </cell>
          <cell r="E3">
            <v>44599</v>
          </cell>
          <cell r="Q3">
            <v>8</v>
          </cell>
        </row>
        <row r="11">
          <cell r="N11">
            <v>185.4725</v>
          </cell>
        </row>
      </sheetData>
      <sheetData sheetId="4">
        <row r="3">
          <cell r="A3">
            <v>403399</v>
          </cell>
          <cell r="E3">
            <v>44599</v>
          </cell>
          <cell r="Q3">
            <v>21</v>
          </cell>
        </row>
        <row r="24">
          <cell r="N24">
            <v>195</v>
          </cell>
        </row>
      </sheetData>
      <sheetData sheetId="5">
        <row r="3">
          <cell r="A3">
            <v>403321</v>
          </cell>
          <cell r="E3">
            <v>44602</v>
          </cell>
          <cell r="Q3">
            <v>5</v>
          </cell>
        </row>
      </sheetData>
      <sheetData sheetId="6">
        <row r="3">
          <cell r="A3">
            <v>403341</v>
          </cell>
          <cell r="E3">
            <v>44607</v>
          </cell>
          <cell r="Q3">
            <v>2</v>
          </cell>
        </row>
      </sheetData>
      <sheetData sheetId="7">
        <row r="3">
          <cell r="A3">
            <v>403164</v>
          </cell>
          <cell r="E3">
            <v>44611</v>
          </cell>
          <cell r="Q3">
            <v>8</v>
          </cell>
        </row>
      </sheetData>
      <sheetData sheetId="8">
        <row r="3">
          <cell r="A3">
            <v>404759</v>
          </cell>
          <cell r="E3">
            <v>44617</v>
          </cell>
          <cell r="Q3">
            <v>15</v>
          </cell>
        </row>
        <row r="18">
          <cell r="N18">
            <v>122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ernate Feb 22"/>
      <sheetName val="ALL"/>
      <sheetName val="403392"/>
      <sheetName val="403311"/>
      <sheetName val="403326"/>
      <sheetName val="403162"/>
      <sheetName val="404663"/>
    </sheetNames>
    <sheetDataSet>
      <sheetData sheetId="0"/>
      <sheetData sheetId="1" refreshError="1"/>
      <sheetData sheetId="2">
        <row r="3">
          <cell r="A3">
            <v>403392</v>
          </cell>
          <cell r="E3">
            <v>44599</v>
          </cell>
          <cell r="Q3">
            <v>2</v>
          </cell>
        </row>
      </sheetData>
      <sheetData sheetId="3">
        <row r="3">
          <cell r="A3">
            <v>403311</v>
          </cell>
          <cell r="E3">
            <v>44600</v>
          </cell>
          <cell r="Q3">
            <v>4</v>
          </cell>
        </row>
      </sheetData>
      <sheetData sheetId="4">
        <row r="3">
          <cell r="A3">
            <v>403326</v>
          </cell>
          <cell r="E3">
            <v>44603</v>
          </cell>
          <cell r="Q3">
            <v>6</v>
          </cell>
        </row>
        <row r="9">
          <cell r="N9">
            <v>132.83250000000001</v>
          </cell>
        </row>
      </sheetData>
      <sheetData sheetId="5">
        <row r="3">
          <cell r="A3">
            <v>403162</v>
          </cell>
          <cell r="E3">
            <v>44611</v>
          </cell>
          <cell r="Q3">
            <v>1</v>
          </cell>
        </row>
      </sheetData>
      <sheetData sheetId="6">
        <row r="3">
          <cell r="A3">
            <v>404663</v>
          </cell>
          <cell r="E3">
            <v>44612</v>
          </cell>
          <cell r="Q3">
            <v>4</v>
          </cell>
        </row>
        <row r="7">
          <cell r="N7">
            <v>129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IMIKA Feb 22"/>
      <sheetName val="ALL"/>
      <sheetName val="403313"/>
    </sheetNames>
    <sheetDataSet>
      <sheetData sheetId="0"/>
      <sheetData sheetId="1" refreshError="1"/>
      <sheetData sheetId="2">
        <row r="3">
          <cell r="A3">
            <v>403313</v>
          </cell>
          <cell r="E3">
            <v>44600</v>
          </cell>
          <cell r="Q3">
            <v>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MAMUJU Feb 22"/>
      <sheetName val="ALL"/>
      <sheetName val="403303"/>
    </sheetNames>
    <sheetDataSet>
      <sheetData sheetId="0"/>
      <sheetData sheetId="1" refreshError="1"/>
      <sheetData sheetId="2">
        <row r="3">
          <cell r="A3">
            <v>403303</v>
          </cell>
          <cell r="E3">
            <v>44597</v>
          </cell>
          <cell r="Q3">
            <v>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Saumalaki"/>
      <sheetName val="404384"/>
    </sheetNames>
    <sheetDataSet>
      <sheetData sheetId="0"/>
      <sheetData sheetId="1">
        <row r="3">
          <cell r="A3">
            <v>404384</v>
          </cell>
          <cell r="E3">
            <v>44542</v>
          </cell>
        </row>
        <row r="30">
          <cell r="L30">
            <v>342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Saumalaki"/>
      <sheetName val="403004"/>
    </sheetNames>
    <sheetDataSet>
      <sheetData sheetId="0"/>
      <sheetData sheetId="1">
        <row r="3">
          <cell r="A3">
            <v>403004</v>
          </cell>
          <cell r="E3">
            <v>44558</v>
          </cell>
        </row>
        <row r="25">
          <cell r="L25">
            <v>470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Ambon_Feb 22"/>
      <sheetName val="ALL"/>
      <sheetName val="403306"/>
      <sheetName val="403310"/>
      <sheetName val="403320"/>
      <sheetName val="403339"/>
      <sheetName val="403349"/>
      <sheetName val="404664"/>
      <sheetName val="404760"/>
      <sheetName val="404684"/>
      <sheetName val="Performa Invoice Sicepat Period"/>
    </sheetNames>
    <sheetDataSet>
      <sheetData sheetId="0" refreshError="1"/>
      <sheetData sheetId="1" refreshError="1"/>
      <sheetData sheetId="2" refreshError="1">
        <row r="3">
          <cell r="A3">
            <v>403306</v>
          </cell>
          <cell r="Q3">
            <v>1</v>
          </cell>
        </row>
        <row r="9">
          <cell r="P9">
            <v>12474</v>
          </cell>
        </row>
      </sheetData>
      <sheetData sheetId="3" refreshError="1">
        <row r="3">
          <cell r="A3">
            <v>403310</v>
          </cell>
          <cell r="Q3">
            <v>19</v>
          </cell>
        </row>
        <row r="22">
          <cell r="N22">
            <v>185</v>
          </cell>
        </row>
      </sheetData>
      <sheetData sheetId="4" refreshError="1">
        <row r="3">
          <cell r="A3">
            <v>403320</v>
          </cell>
          <cell r="Q3">
            <v>13</v>
          </cell>
        </row>
        <row r="16">
          <cell r="N16">
            <v>322</v>
          </cell>
        </row>
      </sheetData>
      <sheetData sheetId="5" refreshError="1">
        <row r="3">
          <cell r="A3">
            <v>403339</v>
          </cell>
          <cell r="Q3">
            <v>2</v>
          </cell>
        </row>
        <row r="5">
          <cell r="N5">
            <v>122</v>
          </cell>
        </row>
      </sheetData>
      <sheetData sheetId="6" refreshError="1">
        <row r="3">
          <cell r="A3">
            <v>403349</v>
          </cell>
          <cell r="Q3">
            <v>2</v>
          </cell>
        </row>
      </sheetData>
      <sheetData sheetId="7" refreshError="1">
        <row r="3">
          <cell r="A3">
            <v>404664</v>
          </cell>
          <cell r="Q3">
            <v>1</v>
          </cell>
        </row>
      </sheetData>
      <sheetData sheetId="8" refreshError="1">
        <row r="3">
          <cell r="A3">
            <v>404760</v>
          </cell>
          <cell r="Q3">
            <v>2</v>
          </cell>
        </row>
      </sheetData>
      <sheetData sheetId="9" refreshError="1">
        <row r="3">
          <cell r="A3">
            <v>404684</v>
          </cell>
          <cell r="Q3">
            <v>2</v>
          </cell>
        </row>
      </sheetData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Gorontalo Feb 22"/>
      <sheetName val="ALL"/>
      <sheetName val="403315"/>
      <sheetName val="403327"/>
      <sheetName val="403331"/>
      <sheetName val="403338"/>
      <sheetName val="403343"/>
      <sheetName val="403157"/>
      <sheetName val="404666"/>
      <sheetName val="404670"/>
      <sheetName val="404752"/>
      <sheetName val="404757"/>
      <sheetName val="404690"/>
    </sheetNames>
    <sheetDataSet>
      <sheetData sheetId="0"/>
      <sheetData sheetId="1" refreshError="1"/>
      <sheetData sheetId="2">
        <row r="3">
          <cell r="A3">
            <v>403315</v>
          </cell>
          <cell r="E3">
            <v>44600</v>
          </cell>
          <cell r="Q3">
            <v>1</v>
          </cell>
        </row>
      </sheetData>
      <sheetData sheetId="3">
        <row r="3">
          <cell r="A3">
            <v>403327</v>
          </cell>
          <cell r="E3">
            <v>44603</v>
          </cell>
          <cell r="Q3">
            <v>5</v>
          </cell>
        </row>
      </sheetData>
      <sheetData sheetId="4">
        <row r="3">
          <cell r="A3">
            <v>403331</v>
          </cell>
          <cell r="E3">
            <v>44604</v>
          </cell>
          <cell r="Q3">
            <v>2</v>
          </cell>
        </row>
      </sheetData>
      <sheetData sheetId="5">
        <row r="3">
          <cell r="A3">
            <v>403338</v>
          </cell>
          <cell r="E3">
            <v>44607</v>
          </cell>
          <cell r="Q3">
            <v>2</v>
          </cell>
        </row>
      </sheetData>
      <sheetData sheetId="6">
        <row r="3">
          <cell r="A3">
            <v>403343</v>
          </cell>
          <cell r="E3">
            <v>44608</v>
          </cell>
          <cell r="Q3">
            <v>9</v>
          </cell>
        </row>
        <row r="12">
          <cell r="N12">
            <v>195.28050000000002</v>
          </cell>
        </row>
      </sheetData>
      <sheetData sheetId="7">
        <row r="3">
          <cell r="A3">
            <v>403157</v>
          </cell>
          <cell r="E3">
            <v>44610</v>
          </cell>
          <cell r="Q3">
            <v>1</v>
          </cell>
        </row>
      </sheetData>
      <sheetData sheetId="8">
        <row r="3">
          <cell r="A3">
            <v>404666</v>
          </cell>
          <cell r="E3">
            <v>44612</v>
          </cell>
          <cell r="Q3">
            <v>2</v>
          </cell>
        </row>
        <row r="5">
          <cell r="N5">
            <v>184.13849999999999</v>
          </cell>
        </row>
      </sheetData>
      <sheetData sheetId="9">
        <row r="3">
          <cell r="A3">
            <v>404670</v>
          </cell>
          <cell r="E3">
            <v>44614</v>
          </cell>
          <cell r="Q3">
            <v>2</v>
          </cell>
        </row>
        <row r="5">
          <cell r="N5">
            <v>100</v>
          </cell>
        </row>
      </sheetData>
      <sheetData sheetId="10">
        <row r="3">
          <cell r="A3">
            <v>404752</v>
          </cell>
          <cell r="E3">
            <v>44616</v>
          </cell>
          <cell r="Q3">
            <v>13</v>
          </cell>
        </row>
        <row r="16">
          <cell r="N16">
            <v>261.5795</v>
          </cell>
        </row>
      </sheetData>
      <sheetData sheetId="11">
        <row r="3">
          <cell r="A3">
            <v>404757</v>
          </cell>
          <cell r="E3">
            <v>44617</v>
          </cell>
          <cell r="Q3">
            <v>1</v>
          </cell>
        </row>
      </sheetData>
      <sheetData sheetId="12">
        <row r="3">
          <cell r="A3">
            <v>404690</v>
          </cell>
          <cell r="E3">
            <v>44619</v>
          </cell>
          <cell r="Q3">
            <v>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Merauke Des 2021"/>
      <sheetName val="ALL"/>
      <sheetName val="403305"/>
      <sheetName val="403400"/>
      <sheetName val="403312"/>
      <sheetName val="403160"/>
      <sheetName val="404678"/>
      <sheetName val="404754"/>
      <sheetName val="404761"/>
    </sheetNames>
    <sheetDataSet>
      <sheetData sheetId="0"/>
      <sheetData sheetId="1" refreshError="1"/>
      <sheetData sheetId="2">
        <row r="3">
          <cell r="A3">
            <v>403305</v>
          </cell>
          <cell r="E3">
            <v>44597</v>
          </cell>
          <cell r="Q3">
            <v>4</v>
          </cell>
        </row>
      </sheetData>
      <sheetData sheetId="3">
        <row r="3">
          <cell r="A3">
            <v>403400</v>
          </cell>
          <cell r="E3">
            <v>44599</v>
          </cell>
          <cell r="Q3">
            <v>5</v>
          </cell>
        </row>
        <row r="8">
          <cell r="N8">
            <v>158.71000000000004</v>
          </cell>
        </row>
      </sheetData>
      <sheetData sheetId="4">
        <row r="3">
          <cell r="A3">
            <v>403312</v>
          </cell>
          <cell r="E3">
            <v>44600</v>
          </cell>
          <cell r="Q3">
            <v>1</v>
          </cell>
        </row>
      </sheetData>
      <sheetData sheetId="5">
        <row r="3">
          <cell r="A3">
            <v>403160</v>
          </cell>
          <cell r="E3">
            <v>44611</v>
          </cell>
          <cell r="Q3">
            <v>1</v>
          </cell>
        </row>
      </sheetData>
      <sheetData sheetId="6">
        <row r="3">
          <cell r="A3">
            <v>404678</v>
          </cell>
          <cell r="E3">
            <v>44615</v>
          </cell>
          <cell r="Q3">
            <v>7</v>
          </cell>
        </row>
        <row r="10">
          <cell r="N10">
            <v>236.14499999999998</v>
          </cell>
        </row>
      </sheetData>
      <sheetData sheetId="7">
        <row r="3">
          <cell r="A3">
            <v>404754</v>
          </cell>
          <cell r="E3">
            <v>44616</v>
          </cell>
          <cell r="Q3">
            <v>4</v>
          </cell>
        </row>
        <row r="7">
          <cell r="N7">
            <v>105.18</v>
          </cell>
        </row>
      </sheetData>
      <sheetData sheetId="8">
        <row r="3">
          <cell r="A3">
            <v>404761</v>
          </cell>
          <cell r="E3">
            <v>44617</v>
          </cell>
          <cell r="Q3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Jayapura_Feb 22"/>
      <sheetName val="ALL"/>
      <sheetName val="403375"/>
      <sheetName val="403395"/>
      <sheetName val="403398"/>
      <sheetName val="403314"/>
      <sheetName val="403340"/>
      <sheetName val="403161"/>
      <sheetName val="404667"/>
      <sheetName val="404680"/>
      <sheetName val="404758"/>
      <sheetName val="404689"/>
      <sheetName val="Performa Invoice Sicepat Period"/>
    </sheetNames>
    <sheetDataSet>
      <sheetData sheetId="0"/>
      <sheetData sheetId="1" refreshError="1"/>
      <sheetData sheetId="2">
        <row r="3">
          <cell r="A3">
            <v>403375</v>
          </cell>
          <cell r="E3">
            <v>44593</v>
          </cell>
          <cell r="Q3">
            <v>11</v>
          </cell>
        </row>
        <row r="14">
          <cell r="N14">
            <v>200.3</v>
          </cell>
        </row>
        <row r="19">
          <cell r="P19">
            <v>2498542.1999999997</v>
          </cell>
        </row>
      </sheetData>
      <sheetData sheetId="3">
        <row r="3">
          <cell r="A3">
            <v>403395</v>
          </cell>
          <cell r="E3">
            <v>44599</v>
          </cell>
          <cell r="Q3">
            <v>16</v>
          </cell>
        </row>
        <row r="19">
          <cell r="N19">
            <v>169</v>
          </cell>
        </row>
      </sheetData>
      <sheetData sheetId="4">
        <row r="3">
          <cell r="A3">
            <v>403398</v>
          </cell>
          <cell r="E3">
            <v>44599</v>
          </cell>
          <cell r="Q3">
            <v>1</v>
          </cell>
        </row>
      </sheetData>
      <sheetData sheetId="5">
        <row r="3">
          <cell r="A3">
            <v>403314</v>
          </cell>
          <cell r="E3">
            <v>44600</v>
          </cell>
          <cell r="Q3">
            <v>1</v>
          </cell>
        </row>
      </sheetData>
      <sheetData sheetId="6">
        <row r="3">
          <cell r="A3">
            <v>403340</v>
          </cell>
          <cell r="E3">
            <v>44607</v>
          </cell>
          <cell r="Q3">
            <v>2</v>
          </cell>
        </row>
      </sheetData>
      <sheetData sheetId="7">
        <row r="3">
          <cell r="A3">
            <v>403161</v>
          </cell>
          <cell r="E3">
            <v>44611</v>
          </cell>
          <cell r="Q3">
            <v>1</v>
          </cell>
        </row>
      </sheetData>
      <sheetData sheetId="8">
        <row r="3">
          <cell r="A3">
            <v>404667</v>
          </cell>
        </row>
      </sheetData>
      <sheetData sheetId="9">
        <row r="3">
          <cell r="A3">
            <v>404680</v>
          </cell>
        </row>
      </sheetData>
      <sheetData sheetId="10">
        <row r="3">
          <cell r="A3">
            <v>404758</v>
          </cell>
        </row>
      </sheetData>
      <sheetData sheetId="11">
        <row r="3">
          <cell r="A3">
            <v>404689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ual_Des"/>
      <sheetName val="405183"/>
      <sheetName val="Performa Invoice Sicepat Period"/>
    </sheetNames>
    <sheetDataSet>
      <sheetData sheetId="0"/>
      <sheetData sheetId="1">
        <row r="3">
          <cell r="A3">
            <v>405183</v>
          </cell>
        </row>
        <row r="16">
          <cell r="N16">
            <v>352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Batam_ 21-31 Jan 2021"/>
      <sheetName val="ALL"/>
      <sheetName val="402847"/>
      <sheetName val="404201"/>
      <sheetName val="403468"/>
      <sheetName val="402850"/>
      <sheetName val="404203"/>
      <sheetName val="403471"/>
      <sheetName val="404303"/>
      <sheetName val="404252"/>
      <sheetName val="403479"/>
      <sheetName val="404305"/>
      <sheetName val="404253"/>
      <sheetName val="403351"/>
      <sheetName val="404307"/>
      <sheetName val="404256"/>
      <sheetName val="403481"/>
      <sheetName val="403486"/>
      <sheetName val="403230"/>
      <sheetName val="404258"/>
      <sheetName val="403488"/>
      <sheetName val="404309"/>
      <sheetName val="404261"/>
      <sheetName val="403493"/>
      <sheetName val="403495"/>
      <sheetName val="403233"/>
      <sheetName val="404263"/>
      <sheetName val="403497"/>
      <sheetName val="403499"/>
      <sheetName val="403235"/>
      <sheetName val="404266"/>
      <sheetName val="403360"/>
      <sheetName val="403237"/>
      <sheetName val="404206"/>
      <sheetName val="403362"/>
      <sheetName val="403239"/>
      <sheetName val="404210"/>
      <sheetName val="403372"/>
    </sheetNames>
    <sheetDataSet>
      <sheetData sheetId="0"/>
      <sheetData sheetId="1"/>
      <sheetData sheetId="2">
        <row r="3">
          <cell r="A3">
            <v>402847</v>
          </cell>
          <cell r="E3">
            <v>44582</v>
          </cell>
          <cell r="Q3">
            <v>24</v>
          </cell>
        </row>
        <row r="27">
          <cell r="N27">
            <v>271.37100000000004</v>
          </cell>
        </row>
      </sheetData>
      <sheetData sheetId="3">
        <row r="3">
          <cell r="A3">
            <v>404201</v>
          </cell>
          <cell r="E3">
            <v>44582</v>
          </cell>
          <cell r="Q3">
            <v>22</v>
          </cell>
        </row>
        <row r="25">
          <cell r="N25">
            <v>298.08550000000002</v>
          </cell>
        </row>
      </sheetData>
      <sheetData sheetId="4">
        <row r="3">
          <cell r="A3">
            <v>403468</v>
          </cell>
          <cell r="E3">
            <v>44582</v>
          </cell>
          <cell r="Q3">
            <v>105</v>
          </cell>
        </row>
        <row r="108">
          <cell r="N108">
            <v>1744.0139999999994</v>
          </cell>
        </row>
      </sheetData>
      <sheetData sheetId="5">
        <row r="3">
          <cell r="A3">
            <v>402850</v>
          </cell>
          <cell r="E3">
            <v>44583</v>
          </cell>
          <cell r="Q3">
            <v>23</v>
          </cell>
        </row>
        <row r="26">
          <cell r="N26">
            <v>319.66075000000001</v>
          </cell>
        </row>
      </sheetData>
      <sheetData sheetId="6">
        <row r="3">
          <cell r="A3">
            <v>404203</v>
          </cell>
          <cell r="E3">
            <v>44583</v>
          </cell>
          <cell r="Q3">
            <v>21</v>
          </cell>
        </row>
        <row r="24">
          <cell r="N24">
            <v>240.755</v>
          </cell>
        </row>
      </sheetData>
      <sheetData sheetId="7">
        <row r="3">
          <cell r="A3">
            <v>403471</v>
          </cell>
          <cell r="E3">
            <v>44583</v>
          </cell>
          <cell r="Q3">
            <v>123</v>
          </cell>
        </row>
        <row r="126">
          <cell r="N126">
            <v>2183.0357500000009</v>
          </cell>
        </row>
      </sheetData>
      <sheetData sheetId="8">
        <row r="3">
          <cell r="A3">
            <v>404303</v>
          </cell>
          <cell r="E3">
            <v>44584</v>
          </cell>
          <cell r="Q3">
            <v>29</v>
          </cell>
        </row>
        <row r="32">
          <cell r="N32">
            <v>381.66374999999999</v>
          </cell>
        </row>
      </sheetData>
      <sheetData sheetId="9">
        <row r="3">
          <cell r="A3">
            <v>404252</v>
          </cell>
          <cell r="E3">
            <v>44584</v>
          </cell>
          <cell r="Q3">
            <v>15</v>
          </cell>
        </row>
        <row r="18">
          <cell r="N18">
            <v>238.53975000000003</v>
          </cell>
        </row>
      </sheetData>
      <sheetData sheetId="10">
        <row r="3">
          <cell r="A3">
            <v>403479</v>
          </cell>
          <cell r="E3">
            <v>44584</v>
          </cell>
          <cell r="Q3">
            <v>87</v>
          </cell>
        </row>
        <row r="90">
          <cell r="N90">
            <v>1892.1055000000003</v>
          </cell>
        </row>
      </sheetData>
      <sheetData sheetId="11">
        <row r="3">
          <cell r="A3">
            <v>404305</v>
          </cell>
          <cell r="E3">
            <v>44585</v>
          </cell>
          <cell r="Q3">
            <v>17</v>
          </cell>
        </row>
        <row r="20">
          <cell r="N20">
            <v>215.63549999999998</v>
          </cell>
        </row>
      </sheetData>
      <sheetData sheetId="12">
        <row r="3">
          <cell r="A3">
            <v>404253</v>
          </cell>
          <cell r="E3">
            <v>44585</v>
          </cell>
          <cell r="Q3">
            <v>15</v>
          </cell>
        </row>
        <row r="18">
          <cell r="N18">
            <v>185.23</v>
          </cell>
        </row>
      </sheetData>
      <sheetData sheetId="13">
        <row r="3">
          <cell r="A3">
            <v>403351</v>
          </cell>
          <cell r="E3">
            <v>44585</v>
          </cell>
          <cell r="Q3">
            <v>72</v>
          </cell>
        </row>
        <row r="75">
          <cell r="N75">
            <v>1021.3472499999999</v>
          </cell>
        </row>
      </sheetData>
      <sheetData sheetId="14">
        <row r="3">
          <cell r="A3">
            <v>404307</v>
          </cell>
          <cell r="E3">
            <v>44586</v>
          </cell>
          <cell r="Q3">
            <v>29</v>
          </cell>
        </row>
        <row r="32">
          <cell r="N32">
            <v>398.82825000000003</v>
          </cell>
        </row>
      </sheetData>
      <sheetData sheetId="15">
        <row r="3">
          <cell r="A3">
            <v>404256</v>
          </cell>
          <cell r="E3">
            <v>44586</v>
          </cell>
          <cell r="Q3">
            <v>24</v>
          </cell>
        </row>
        <row r="27">
          <cell r="N27">
            <v>396.72149999999999</v>
          </cell>
        </row>
      </sheetData>
      <sheetData sheetId="16">
        <row r="3">
          <cell r="A3">
            <v>403481</v>
          </cell>
          <cell r="E3">
            <v>44586</v>
          </cell>
          <cell r="Q3">
            <v>60</v>
          </cell>
        </row>
        <row r="63">
          <cell r="N63">
            <v>1028.0137500000001</v>
          </cell>
        </row>
      </sheetData>
      <sheetData sheetId="17">
        <row r="3">
          <cell r="A3">
            <v>403486</v>
          </cell>
          <cell r="E3">
            <v>44586</v>
          </cell>
          <cell r="Q3">
            <v>26</v>
          </cell>
        </row>
        <row r="29">
          <cell r="N29">
            <v>417.06950000000006</v>
          </cell>
        </row>
      </sheetData>
      <sheetData sheetId="18">
        <row r="3">
          <cell r="A3">
            <v>403230</v>
          </cell>
          <cell r="E3">
            <v>44587</v>
          </cell>
          <cell r="Q3">
            <v>35</v>
          </cell>
        </row>
        <row r="38">
          <cell r="N38">
            <v>510.77499999999998</v>
          </cell>
        </row>
      </sheetData>
      <sheetData sheetId="19">
        <row r="3">
          <cell r="A3">
            <v>404258</v>
          </cell>
          <cell r="E3">
            <v>44587</v>
          </cell>
          <cell r="Q3">
            <v>26</v>
          </cell>
        </row>
        <row r="29">
          <cell r="N29">
            <v>432.84874999999982</v>
          </cell>
        </row>
      </sheetData>
      <sheetData sheetId="20">
        <row r="3">
          <cell r="A3">
            <v>403488</v>
          </cell>
          <cell r="E3">
            <v>44587</v>
          </cell>
          <cell r="Q3">
            <v>120</v>
          </cell>
        </row>
        <row r="123">
          <cell r="N123">
            <v>2395.8245000000002</v>
          </cell>
        </row>
      </sheetData>
      <sheetData sheetId="21">
        <row r="3">
          <cell r="A3">
            <v>404309</v>
          </cell>
          <cell r="E3">
            <v>44588</v>
          </cell>
          <cell r="Q3">
            <v>30</v>
          </cell>
        </row>
        <row r="33">
          <cell r="N33">
            <v>322.77824999999996</v>
          </cell>
        </row>
      </sheetData>
      <sheetData sheetId="22">
        <row r="3">
          <cell r="A3">
            <v>404261</v>
          </cell>
          <cell r="E3">
            <v>44588</v>
          </cell>
          <cell r="Q3">
            <v>18</v>
          </cell>
        </row>
        <row r="21">
          <cell r="N21">
            <v>486.98349999999999</v>
          </cell>
        </row>
      </sheetData>
      <sheetData sheetId="23">
        <row r="3">
          <cell r="A3">
            <v>403493</v>
          </cell>
          <cell r="E3">
            <v>44588</v>
          </cell>
          <cell r="Q3">
            <v>130</v>
          </cell>
        </row>
        <row r="133">
          <cell r="N133">
            <v>2283.4867499999996</v>
          </cell>
        </row>
      </sheetData>
      <sheetData sheetId="24">
        <row r="3">
          <cell r="A3">
            <v>403495</v>
          </cell>
          <cell r="E3">
            <v>44589</v>
          </cell>
          <cell r="Q3">
            <v>35</v>
          </cell>
        </row>
        <row r="38">
          <cell r="N38">
            <v>410.9922499999999</v>
          </cell>
        </row>
      </sheetData>
      <sheetData sheetId="25">
        <row r="3">
          <cell r="A3">
            <v>403233</v>
          </cell>
          <cell r="E3">
            <v>44589</v>
          </cell>
          <cell r="Q3">
            <v>20</v>
          </cell>
        </row>
        <row r="23">
          <cell r="N23">
            <v>360.65199999999999</v>
          </cell>
        </row>
      </sheetData>
      <sheetData sheetId="26">
        <row r="3">
          <cell r="A3">
            <v>404263</v>
          </cell>
          <cell r="E3">
            <v>44589</v>
          </cell>
          <cell r="Q3">
            <v>21</v>
          </cell>
        </row>
        <row r="24">
          <cell r="N24">
            <v>251.92449999999999</v>
          </cell>
        </row>
      </sheetData>
      <sheetData sheetId="27">
        <row r="3">
          <cell r="A3">
            <v>403497</v>
          </cell>
          <cell r="E3">
            <v>44589</v>
          </cell>
          <cell r="Q3">
            <v>98</v>
          </cell>
        </row>
        <row r="101">
          <cell r="N101">
            <v>2421.2502500000001</v>
          </cell>
        </row>
      </sheetData>
      <sheetData sheetId="28">
        <row r="3">
          <cell r="A3">
            <v>403499</v>
          </cell>
          <cell r="E3">
            <v>44589</v>
          </cell>
          <cell r="Q3">
            <v>27</v>
          </cell>
        </row>
        <row r="30">
          <cell r="N30">
            <v>627.37799999999993</v>
          </cell>
        </row>
      </sheetData>
      <sheetData sheetId="29">
        <row r="3">
          <cell r="A3">
            <v>403235</v>
          </cell>
          <cell r="E3">
            <v>44590</v>
          </cell>
          <cell r="Q3">
            <v>25</v>
          </cell>
        </row>
        <row r="28">
          <cell r="N28">
            <v>341.7525</v>
          </cell>
        </row>
      </sheetData>
      <sheetData sheetId="30">
        <row r="3">
          <cell r="A3">
            <v>404266</v>
          </cell>
          <cell r="E3">
            <v>44590</v>
          </cell>
          <cell r="Q3">
            <v>15</v>
          </cell>
        </row>
        <row r="18">
          <cell r="N18">
            <v>171.11249999999998</v>
          </cell>
        </row>
      </sheetData>
      <sheetData sheetId="31">
        <row r="3">
          <cell r="A3">
            <v>403360</v>
          </cell>
          <cell r="Q3">
            <v>66</v>
          </cell>
        </row>
        <row r="69">
          <cell r="N69">
            <v>1377.7485000000001</v>
          </cell>
        </row>
      </sheetData>
      <sheetData sheetId="32">
        <row r="3">
          <cell r="A3">
            <v>403237</v>
          </cell>
          <cell r="E3">
            <v>44591</v>
          </cell>
          <cell r="Q3">
            <v>18</v>
          </cell>
        </row>
        <row r="21">
          <cell r="N21">
            <v>161.41299999999998</v>
          </cell>
        </row>
      </sheetData>
      <sheetData sheetId="33">
        <row r="3">
          <cell r="A3">
            <v>404206</v>
          </cell>
          <cell r="E3">
            <v>44591</v>
          </cell>
          <cell r="Q3">
            <v>16</v>
          </cell>
        </row>
        <row r="19">
          <cell r="N19">
            <v>138.16400000000002</v>
          </cell>
        </row>
      </sheetData>
      <sheetData sheetId="34">
        <row r="3">
          <cell r="A3">
            <v>403362</v>
          </cell>
          <cell r="E3">
            <v>44591</v>
          </cell>
          <cell r="Q3">
            <v>84</v>
          </cell>
        </row>
        <row r="87">
          <cell r="N87">
            <v>1593.9554999999998</v>
          </cell>
        </row>
      </sheetData>
      <sheetData sheetId="35">
        <row r="3">
          <cell r="A3">
            <v>403239</v>
          </cell>
          <cell r="E3">
            <v>44592</v>
          </cell>
          <cell r="Q3">
            <v>12</v>
          </cell>
        </row>
        <row r="15">
          <cell r="N15">
            <v>132.33224999999999</v>
          </cell>
        </row>
      </sheetData>
      <sheetData sheetId="36">
        <row r="3">
          <cell r="A3">
            <v>404210</v>
          </cell>
          <cell r="E3">
            <v>44592</v>
          </cell>
          <cell r="Q3">
            <v>6</v>
          </cell>
        </row>
        <row r="9">
          <cell r="N9">
            <v>46.434000000000005</v>
          </cell>
        </row>
      </sheetData>
      <sheetData sheetId="37">
        <row r="3">
          <cell r="A3">
            <v>403372</v>
          </cell>
          <cell r="E3">
            <v>44592</v>
          </cell>
          <cell r="Q3">
            <v>32</v>
          </cell>
        </row>
        <row r="35">
          <cell r="N35">
            <v>424.83674999999999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ERNATE_Jan 22"/>
      <sheetName val="ALL"/>
      <sheetName val="402774"/>
      <sheetName val="402799"/>
      <sheetName val="402919"/>
      <sheetName val="402935"/>
      <sheetName val="403469"/>
      <sheetName val="403476"/>
      <sheetName val="403353"/>
      <sheetName val="Performa Invoice Sicepat Period"/>
    </sheetNames>
    <sheetDataSet>
      <sheetData sheetId="0"/>
      <sheetData sheetId="1" refreshError="1"/>
      <sheetData sheetId="2">
        <row r="3">
          <cell r="A3">
            <v>402774</v>
          </cell>
        </row>
      </sheetData>
      <sheetData sheetId="3">
        <row r="3">
          <cell r="A3">
            <v>402799</v>
          </cell>
          <cell r="E3">
            <v>44568</v>
          </cell>
        </row>
        <row r="11">
          <cell r="N11">
            <v>256.58</v>
          </cell>
        </row>
      </sheetData>
      <sheetData sheetId="4">
        <row r="3">
          <cell r="A3">
            <v>402919</v>
          </cell>
          <cell r="E3">
            <v>44569</v>
          </cell>
        </row>
        <row r="11">
          <cell r="N11">
            <v>269.14999999999998</v>
          </cell>
        </row>
      </sheetData>
      <sheetData sheetId="5">
        <row r="3">
          <cell r="A3">
            <v>402935</v>
          </cell>
        </row>
      </sheetData>
      <sheetData sheetId="6">
        <row r="3">
          <cell r="A3">
            <v>403469</v>
          </cell>
          <cell r="E3">
            <v>44582</v>
          </cell>
        </row>
      </sheetData>
      <sheetData sheetId="7">
        <row r="3">
          <cell r="A3">
            <v>403476</v>
          </cell>
        </row>
      </sheetData>
      <sheetData sheetId="8">
        <row r="3">
          <cell r="A3">
            <v>403353</v>
          </cell>
        </row>
      </sheetData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imika_Januari 2022"/>
      <sheetName val="403357"/>
    </sheetNames>
    <sheetDataSet>
      <sheetData sheetId="0"/>
      <sheetData sheetId="1">
        <row r="3">
          <cell r="A3">
            <v>403357</v>
          </cell>
          <cell r="E3">
            <v>44585</v>
          </cell>
        </row>
        <row r="12">
          <cell r="N12">
            <v>217.62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Tj Pinang_Januari 22"/>
      <sheetName val="ALL"/>
      <sheetName val="402768"/>
      <sheetName val="402912"/>
      <sheetName val="402927"/>
      <sheetName val="402932"/>
      <sheetName val="402942"/>
      <sheetName val="403477"/>
      <sheetName val="403355"/>
      <sheetName val="403369"/>
      <sheetName val="Performa Invoice Sicepat Period"/>
    </sheetNames>
    <sheetDataSet>
      <sheetData sheetId="0"/>
      <sheetData sheetId="1" refreshError="1"/>
      <sheetData sheetId="2">
        <row r="3">
          <cell r="A3">
            <v>402768</v>
          </cell>
          <cell r="E3">
            <v>44562</v>
          </cell>
        </row>
        <row r="9">
          <cell r="N9">
            <v>246.83399999999997</v>
          </cell>
        </row>
      </sheetData>
      <sheetData sheetId="3">
        <row r="3">
          <cell r="A3">
            <v>402912</v>
          </cell>
          <cell r="E3">
            <v>44568</v>
          </cell>
        </row>
        <row r="12">
          <cell r="N12">
            <v>100.91250000000001</v>
          </cell>
        </row>
      </sheetData>
      <sheetData sheetId="4">
        <row r="3">
          <cell r="A3">
            <v>402927</v>
          </cell>
        </row>
      </sheetData>
      <sheetData sheetId="5">
        <row r="3">
          <cell r="A3">
            <v>402932</v>
          </cell>
          <cell r="E3">
            <v>44574</v>
          </cell>
        </row>
      </sheetData>
      <sheetData sheetId="6">
        <row r="3">
          <cell r="A3">
            <v>402942</v>
          </cell>
          <cell r="E3">
            <v>44577</v>
          </cell>
        </row>
        <row r="17">
          <cell r="N17">
            <v>172</v>
          </cell>
        </row>
      </sheetData>
      <sheetData sheetId="7">
        <row r="3">
          <cell r="A3">
            <v>403477</v>
          </cell>
          <cell r="E3">
            <v>44583</v>
          </cell>
        </row>
      </sheetData>
      <sheetData sheetId="8">
        <row r="3">
          <cell r="A3">
            <v>403355</v>
          </cell>
          <cell r="E3">
            <v>44585</v>
          </cell>
        </row>
      </sheetData>
      <sheetData sheetId="9">
        <row r="3">
          <cell r="A3">
            <v>403369</v>
          </cell>
          <cell r="E3">
            <v>44591</v>
          </cell>
        </row>
      </sheetData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Jayapura Jan 22"/>
      <sheetName val="ALL"/>
      <sheetName val="402798"/>
      <sheetName val="403022"/>
      <sheetName val="403473"/>
      <sheetName val="403484"/>
      <sheetName val="403368"/>
      <sheetName val="Performa Invoice Sicepat Period"/>
    </sheetNames>
    <sheetDataSet>
      <sheetData sheetId="0"/>
      <sheetData sheetId="1" refreshError="1"/>
      <sheetData sheetId="2">
        <row r="3">
          <cell r="A3">
            <v>402798</v>
          </cell>
          <cell r="E3">
            <v>44568</v>
          </cell>
        </row>
      </sheetData>
      <sheetData sheetId="3">
        <row r="3">
          <cell r="A3">
            <v>403022</v>
          </cell>
          <cell r="E3">
            <v>44574</v>
          </cell>
        </row>
      </sheetData>
      <sheetData sheetId="4">
        <row r="3">
          <cell r="A3">
            <v>403473</v>
          </cell>
          <cell r="E3">
            <v>44583</v>
          </cell>
        </row>
      </sheetData>
      <sheetData sheetId="5">
        <row r="3">
          <cell r="A3">
            <v>403484</v>
          </cell>
        </row>
        <row r="20">
          <cell r="E20">
            <v>44586</v>
          </cell>
        </row>
        <row r="23">
          <cell r="N23">
            <v>302.5</v>
          </cell>
        </row>
      </sheetData>
      <sheetData sheetId="6">
        <row r="3">
          <cell r="A3">
            <v>403368</v>
          </cell>
        </row>
        <row r="8">
          <cell r="N8">
            <v>180</v>
          </cell>
        </row>
      </sheetData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epat_Palu_Des_2021"/>
      <sheetName val="405853"/>
    </sheetNames>
    <sheetDataSet>
      <sheetData sheetId="0"/>
      <sheetData sheetId="1">
        <row r="3">
          <cell r="A3">
            <v>405853</v>
          </cell>
          <cell r="E3">
            <v>44537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38"/>
  <sheetViews>
    <sheetView topLeftCell="A10" workbookViewId="0">
      <selection activeCell="J14" sqref="J14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10" style="2" customWidth="1"/>
    <col min="4" max="4" width="26" style="2" customWidth="1"/>
    <col min="5" max="5" width="12.85546875" style="2" customWidth="1"/>
    <col min="6" max="6" width="5.5703125" style="2" customWidth="1"/>
    <col min="7" max="7" width="5.42578125" style="2" customWidth="1"/>
    <col min="8" max="8" width="12" style="3" customWidth="1"/>
    <col min="9" max="9" width="1.28515625" style="3" customWidth="1"/>
    <col min="10" max="10" width="17.140625" style="2" customWidth="1"/>
    <col min="11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1</v>
      </c>
      <c r="B3" s="34"/>
    </row>
    <row r="4" spans="1:10" ht="18" customHeight="1" x14ac:dyDescent="0.25">
      <c r="A4" s="4" t="s">
        <v>2</v>
      </c>
      <c r="B4" s="34"/>
    </row>
    <row r="5" spans="1:10" ht="18" customHeight="1" x14ac:dyDescent="0.25">
      <c r="A5" s="4" t="s">
        <v>3</v>
      </c>
      <c r="B5" s="34"/>
    </row>
    <row r="6" spans="1:10" ht="18" customHeight="1" x14ac:dyDescent="0.25">
      <c r="A6" s="4" t="s">
        <v>4</v>
      </c>
      <c r="B6" s="34"/>
    </row>
    <row r="7" spans="1:10" ht="18" customHeight="1" x14ac:dyDescent="0.25">
      <c r="A7" s="4" t="s">
        <v>5</v>
      </c>
      <c r="B7" s="34"/>
    </row>
    <row r="8" spans="1:10" ht="16.5" thickBot="1" x14ac:dyDescent="0.3"/>
    <row r="9" spans="1:10" ht="24.75" customHeight="1" thickBot="1" x14ac:dyDescent="0.3">
      <c r="A9" s="251" t="s">
        <v>6</v>
      </c>
      <c r="B9" s="252"/>
      <c r="C9" s="252"/>
      <c r="D9" s="252"/>
      <c r="E9" s="252"/>
      <c r="F9" s="252"/>
      <c r="G9" s="252"/>
      <c r="H9" s="252"/>
      <c r="I9" s="252"/>
      <c r="J9" s="253"/>
    </row>
    <row r="11" spans="1:10" ht="23.25" customHeight="1" x14ac:dyDescent="0.25">
      <c r="A11" s="35" t="s">
        <v>7</v>
      </c>
      <c r="B11" s="35" t="s">
        <v>40</v>
      </c>
      <c r="H11" s="3" t="s">
        <v>27</v>
      </c>
      <c r="I11" s="5" t="s">
        <v>8</v>
      </c>
      <c r="J11" s="6" t="s">
        <v>32</v>
      </c>
    </row>
    <row r="12" spans="1:10" x14ac:dyDescent="0.25">
      <c r="H12" s="3" t="s">
        <v>9</v>
      </c>
      <c r="I12" s="5" t="s">
        <v>8</v>
      </c>
      <c r="J12" s="7" t="s">
        <v>33</v>
      </c>
    </row>
    <row r="13" spans="1:10" x14ac:dyDescent="0.25">
      <c r="H13" s="3" t="s">
        <v>28</v>
      </c>
      <c r="I13" s="5" t="s">
        <v>8</v>
      </c>
      <c r="J13" s="7" t="s">
        <v>34</v>
      </c>
    </row>
    <row r="14" spans="1:10" ht="15.75" customHeight="1" x14ac:dyDescent="0.25">
      <c r="H14" s="3" t="s">
        <v>29</v>
      </c>
      <c r="I14" s="5" t="s">
        <v>8</v>
      </c>
      <c r="J14" s="36" t="s">
        <v>35</v>
      </c>
    </row>
    <row r="15" spans="1:10" ht="20.25" customHeight="1" x14ac:dyDescent="0.25">
      <c r="A15" s="35" t="s">
        <v>10</v>
      </c>
      <c r="B15" s="45" t="s">
        <v>11</v>
      </c>
    </row>
    <row r="16" spans="1:10" ht="8.25" customHeight="1" thickBot="1" x14ac:dyDescent="0.3">
      <c r="F16" s="27"/>
      <c r="G16" s="27"/>
    </row>
    <row r="17" spans="1:12" ht="27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9" t="s">
        <v>39</v>
      </c>
      <c r="G17" s="10" t="s">
        <v>17</v>
      </c>
      <c r="H17" s="254" t="s">
        <v>18</v>
      </c>
      <c r="I17" s="255"/>
      <c r="J17" s="11" t="s">
        <v>19</v>
      </c>
    </row>
    <row r="18" spans="1:12" ht="55.5" customHeight="1" x14ac:dyDescent="0.25">
      <c r="A18" s="12">
        <v>1</v>
      </c>
      <c r="B18" s="37">
        <v>44609</v>
      </c>
      <c r="C18" s="46" t="s">
        <v>36</v>
      </c>
      <c r="D18" s="38" t="s">
        <v>38</v>
      </c>
      <c r="E18" s="39" t="s">
        <v>37</v>
      </c>
      <c r="F18" s="13">
        <v>8</v>
      </c>
      <c r="G18" s="40">
        <v>640</v>
      </c>
      <c r="H18" s="256">
        <v>8500</v>
      </c>
      <c r="I18" s="257"/>
      <c r="J18" s="41">
        <f>G18*H18</f>
        <v>5440000</v>
      </c>
    </row>
    <row r="19" spans="1:12" ht="25.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J18</f>
        <v>5440000</v>
      </c>
      <c r="K19" s="17"/>
    </row>
    <row r="20" spans="1:12" x14ac:dyDescent="0.25">
      <c r="A20" s="261"/>
      <c r="B20" s="261"/>
      <c r="C20" s="261"/>
      <c r="D20" s="261"/>
      <c r="E20" s="15"/>
      <c r="F20" s="15"/>
      <c r="G20" s="15"/>
      <c r="H20" s="16"/>
      <c r="I20" s="16"/>
      <c r="J20" s="17"/>
    </row>
    <row r="21" spans="1:12" ht="16.5" thickBot="1" x14ac:dyDescent="0.3">
      <c r="A21" s="15"/>
      <c r="B21" s="15"/>
      <c r="C21" s="15"/>
      <c r="D21" s="15"/>
      <c r="E21" s="15"/>
      <c r="F21" s="15"/>
      <c r="G21" s="15"/>
      <c r="H21" s="19" t="s">
        <v>21</v>
      </c>
      <c r="I21" s="19"/>
      <c r="J21" s="20">
        <f>J19*1%</f>
        <v>54400</v>
      </c>
      <c r="L21" s="42"/>
    </row>
    <row r="22" spans="1:12" x14ac:dyDescent="0.25">
      <c r="E22" s="1"/>
      <c r="F22" s="1"/>
      <c r="G22" s="1"/>
      <c r="H22" s="21" t="s">
        <v>30</v>
      </c>
      <c r="I22" s="21"/>
      <c r="J22" s="22">
        <f>J19+J21</f>
        <v>5494400</v>
      </c>
      <c r="L22" s="42"/>
    </row>
    <row r="23" spans="1:12" ht="17.25" customHeight="1" x14ac:dyDescent="0.25">
      <c r="E23" s="1"/>
      <c r="F23" s="1"/>
      <c r="G23" s="1"/>
      <c r="H23" s="21"/>
      <c r="I23" s="21"/>
      <c r="J23" s="22"/>
    </row>
    <row r="24" spans="1:12" ht="18" customHeight="1" x14ac:dyDescent="0.25">
      <c r="A24" s="1" t="s">
        <v>55</v>
      </c>
      <c r="E24" s="1"/>
      <c r="F24" s="1"/>
      <c r="G24" s="1"/>
      <c r="H24" s="21"/>
      <c r="I24" s="21"/>
      <c r="J24" s="22"/>
    </row>
    <row r="25" spans="1:12" ht="12" customHeight="1" x14ac:dyDescent="0.25">
      <c r="A25" s="23"/>
      <c r="E25" s="1"/>
      <c r="F25" s="1"/>
      <c r="G25" s="1"/>
      <c r="H25" s="21"/>
      <c r="I25" s="21"/>
      <c r="J25" s="22"/>
    </row>
    <row r="26" spans="1:12" x14ac:dyDescent="0.25">
      <c r="A26" s="24" t="s">
        <v>22</v>
      </c>
    </row>
    <row r="27" spans="1:12" x14ac:dyDescent="0.25">
      <c r="A27" s="25" t="s">
        <v>23</v>
      </c>
      <c r="B27" s="26"/>
      <c r="C27" s="26"/>
      <c r="D27" s="26"/>
      <c r="E27" s="27"/>
    </row>
    <row r="28" spans="1:12" x14ac:dyDescent="0.25">
      <c r="A28" s="25" t="s">
        <v>24</v>
      </c>
      <c r="B28" s="26"/>
      <c r="C28" s="26"/>
      <c r="D28" s="27"/>
      <c r="E28" s="27"/>
    </row>
    <row r="29" spans="1:12" x14ac:dyDescent="0.25">
      <c r="A29" s="28" t="s">
        <v>25</v>
      </c>
      <c r="B29" s="29"/>
      <c r="C29" s="29"/>
      <c r="D29" s="43"/>
      <c r="E29" s="27"/>
    </row>
    <row r="30" spans="1:12" x14ac:dyDescent="0.25">
      <c r="A30" s="30" t="s">
        <v>0</v>
      </c>
      <c r="B30" s="31"/>
      <c r="C30" s="31"/>
      <c r="D30" s="29"/>
      <c r="E30" s="27"/>
    </row>
    <row r="31" spans="1:12" ht="9" customHeight="1" x14ac:dyDescent="0.25">
      <c r="A31" s="32"/>
      <c r="B31" s="32"/>
      <c r="C31" s="32"/>
      <c r="D31" s="44"/>
    </row>
    <row r="32" spans="1:12" x14ac:dyDescent="0.25">
      <c r="H32" s="33" t="s">
        <v>31</v>
      </c>
      <c r="I32" s="262" t="str">
        <f>+J12</f>
        <v xml:space="preserve"> 01 Maret 2022</v>
      </c>
      <c r="J32" s="262"/>
    </row>
    <row r="38" spans="8:10" x14ac:dyDescent="0.25">
      <c r="H38" s="250" t="s">
        <v>26</v>
      </c>
      <c r="I38" s="250"/>
      <c r="J38" s="250"/>
    </row>
  </sheetData>
  <mergeCells count="7">
    <mergeCell ref="H38:J38"/>
    <mergeCell ref="A9:J9"/>
    <mergeCell ref="H17:I17"/>
    <mergeCell ref="H18:I18"/>
    <mergeCell ref="A19:I19"/>
    <mergeCell ref="A20:D20"/>
    <mergeCell ref="I32:J32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Q44"/>
  <sheetViews>
    <sheetView topLeftCell="A16" workbookViewId="0">
      <selection activeCell="M19" sqref="M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5" t="s">
        <v>8</v>
      </c>
      <c r="I12" s="6" t="s">
        <v>128</v>
      </c>
    </row>
    <row r="13" spans="1:9" x14ac:dyDescent="0.25">
      <c r="G13" s="3" t="s">
        <v>9</v>
      </c>
      <c r="H13" s="5" t="s">
        <v>8</v>
      </c>
      <c r="I13" s="7" t="s">
        <v>91</v>
      </c>
    </row>
    <row r="14" spans="1:9" x14ac:dyDescent="0.25">
      <c r="G14" s="3" t="s">
        <v>28</v>
      </c>
      <c r="H14" s="5" t="s">
        <v>8</v>
      </c>
      <c r="I14" s="7" t="s">
        <v>116</v>
      </c>
    </row>
    <row r="15" spans="1:9" x14ac:dyDescent="0.25">
      <c r="G15" s="3" t="s">
        <v>112</v>
      </c>
      <c r="H15" s="5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5" t="s">
        <v>41</v>
      </c>
      <c r="I16" s="36" t="s">
        <v>129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99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44621</v>
      </c>
      <c r="C19" s="50">
        <v>403133</v>
      </c>
      <c r="D19" s="51" t="s">
        <v>130</v>
      </c>
      <c r="E19" s="51" t="s">
        <v>131</v>
      </c>
      <c r="F19" s="52">
        <v>36</v>
      </c>
      <c r="G19" s="292">
        <v>1138614</v>
      </c>
      <c r="H19" s="293"/>
      <c r="I19" s="301">
        <f>G19</f>
        <v>1138614</v>
      </c>
    </row>
    <row r="20" spans="1:17" ht="53.25" customHeight="1" x14ac:dyDescent="0.25">
      <c r="A20" s="12">
        <v>2</v>
      </c>
      <c r="B20" s="49">
        <v>44621</v>
      </c>
      <c r="C20" s="50">
        <v>403132</v>
      </c>
      <c r="D20" s="51" t="s">
        <v>132</v>
      </c>
      <c r="E20" s="51" t="s">
        <v>131</v>
      </c>
      <c r="F20" s="52">
        <v>23</v>
      </c>
      <c r="G20" s="299"/>
      <c r="H20" s="300"/>
      <c r="I20" s="302"/>
      <c r="K20" s="2">
        <f>1150000/1.01</f>
        <v>1138613.8613861387</v>
      </c>
    </row>
    <row r="21" spans="1:17" ht="53.25" customHeight="1" x14ac:dyDescent="0.25">
      <c r="A21" s="12">
        <v>3</v>
      </c>
      <c r="B21" s="49">
        <v>44621</v>
      </c>
      <c r="C21" s="50">
        <v>403134</v>
      </c>
      <c r="D21" s="51" t="s">
        <v>133</v>
      </c>
      <c r="E21" s="51" t="s">
        <v>131</v>
      </c>
      <c r="F21" s="52">
        <v>48</v>
      </c>
      <c r="G21" s="304"/>
      <c r="H21" s="305"/>
      <c r="I21" s="303"/>
      <c r="K21" s="2">
        <f>1850000/1.01</f>
        <v>1831683.1683168316</v>
      </c>
    </row>
    <row r="22" spans="1:17" ht="25.5" customHeight="1" thickBot="1" x14ac:dyDescent="0.3">
      <c r="A22" s="258" t="s">
        <v>20</v>
      </c>
      <c r="B22" s="259"/>
      <c r="C22" s="259"/>
      <c r="D22" s="259"/>
      <c r="E22" s="259"/>
      <c r="F22" s="259"/>
      <c r="G22" s="259"/>
      <c r="H22" s="260"/>
      <c r="I22" s="14">
        <f>SUM(I19)</f>
        <v>1138614</v>
      </c>
    </row>
    <row r="23" spans="1:17" x14ac:dyDescent="0.25">
      <c r="A23" s="261"/>
      <c r="B23" s="261"/>
      <c r="C23" s="98"/>
      <c r="D23" s="98"/>
      <c r="E23" s="98"/>
      <c r="F23" s="98"/>
      <c r="G23" s="16"/>
      <c r="H23" s="16"/>
      <c r="I23" s="17"/>
    </row>
    <row r="24" spans="1:17" x14ac:dyDescent="0.25">
      <c r="A24" s="98"/>
      <c r="B24" s="98"/>
      <c r="C24" s="98"/>
      <c r="D24" s="98"/>
      <c r="E24" s="98"/>
      <c r="F24" s="98"/>
      <c r="G24" s="18" t="s">
        <v>21</v>
      </c>
      <c r="H24" s="54" t="e">
        <f>#REF!*1%</f>
        <v>#REF!</v>
      </c>
      <c r="I24" s="17">
        <f>I22*1%</f>
        <v>11386.14</v>
      </c>
    </row>
    <row r="25" spans="1:17" ht="16.5" thickBot="1" x14ac:dyDescent="0.3">
      <c r="E25" s="1"/>
      <c r="F25" s="1"/>
      <c r="G25" s="55" t="s">
        <v>46</v>
      </c>
      <c r="H25" s="20">
        <v>0</v>
      </c>
      <c r="I25" s="20">
        <f>I22*2%</f>
        <v>22772.28</v>
      </c>
      <c r="Q25" s="2" t="s">
        <v>47</v>
      </c>
    </row>
    <row r="26" spans="1:17" x14ac:dyDescent="0.25">
      <c r="E26" s="1"/>
      <c r="F26" s="1"/>
      <c r="G26" s="21" t="s">
        <v>30</v>
      </c>
      <c r="H26" s="22" t="e">
        <f>H22+H24</f>
        <v>#REF!</v>
      </c>
      <c r="I26" s="22">
        <f>I22+I24-I25</f>
        <v>1127227.8599999999</v>
      </c>
    </row>
    <row r="27" spans="1:17" x14ac:dyDescent="0.25">
      <c r="E27" s="1"/>
      <c r="F27" s="1"/>
      <c r="G27" s="21"/>
      <c r="H27" s="22"/>
      <c r="I27" s="22"/>
    </row>
    <row r="28" spans="1:17" x14ac:dyDescent="0.25">
      <c r="A28" s="1" t="s">
        <v>114</v>
      </c>
      <c r="D28" s="1"/>
      <c r="E28" s="1"/>
      <c r="F28" s="1"/>
      <c r="G28" s="21"/>
      <c r="H28" s="21"/>
      <c r="I28" s="22"/>
    </row>
    <row r="29" spans="1:17" x14ac:dyDescent="0.25">
      <c r="A29" s="23"/>
      <c r="D29" s="1"/>
      <c r="E29" s="1"/>
      <c r="F29" s="1"/>
      <c r="G29" s="21"/>
      <c r="H29" s="21"/>
      <c r="I29" s="22"/>
    </row>
    <row r="30" spans="1:17" x14ac:dyDescent="0.25">
      <c r="D30" s="1"/>
      <c r="E30" s="1"/>
      <c r="F30" s="1"/>
      <c r="G30" s="21"/>
      <c r="H30" s="21"/>
      <c r="I30" s="22"/>
    </row>
    <row r="31" spans="1:17" x14ac:dyDescent="0.25">
      <c r="A31" s="24" t="s">
        <v>22</v>
      </c>
    </row>
    <row r="32" spans="1:17" x14ac:dyDescent="0.25">
      <c r="A32" s="25" t="s">
        <v>23</v>
      </c>
      <c r="B32" s="26"/>
      <c r="C32" s="26"/>
      <c r="D32" s="27"/>
      <c r="E32" s="27"/>
      <c r="F32" s="27"/>
    </row>
    <row r="33" spans="1:9" x14ac:dyDescent="0.25">
      <c r="A33" s="25" t="s">
        <v>24</v>
      </c>
      <c r="B33" s="26"/>
      <c r="C33" s="26"/>
      <c r="D33" s="27"/>
      <c r="E33" s="27"/>
      <c r="F33" s="27"/>
    </row>
    <row r="34" spans="1:9" x14ac:dyDescent="0.25">
      <c r="A34" s="28" t="s">
        <v>25</v>
      </c>
      <c r="B34" s="29"/>
      <c r="C34" s="29"/>
      <c r="D34" s="27"/>
      <c r="E34" s="27"/>
      <c r="F34" s="27"/>
    </row>
    <row r="35" spans="1:9" x14ac:dyDescent="0.25">
      <c r="A35" s="30" t="s">
        <v>0</v>
      </c>
      <c r="B35" s="31"/>
      <c r="C35" s="31"/>
      <c r="D35" s="27"/>
      <c r="E35" s="27"/>
      <c r="F35" s="27"/>
    </row>
    <row r="36" spans="1:9" x14ac:dyDescent="0.25">
      <c r="A36" s="56"/>
      <c r="B36" s="56"/>
      <c r="C36" s="56"/>
    </row>
    <row r="37" spans="1:9" x14ac:dyDescent="0.25">
      <c r="A37" s="32"/>
      <c r="B37" s="32"/>
      <c r="C37" s="32"/>
    </row>
    <row r="38" spans="1:9" x14ac:dyDescent="0.25">
      <c r="G38" s="33" t="s">
        <v>48</v>
      </c>
      <c r="H38" s="262" t="str">
        <f>+I13</f>
        <v xml:space="preserve"> 09 Maret 2022</v>
      </c>
      <c r="I38" s="266"/>
    </row>
    <row r="41" spans="1:9" ht="18" customHeight="1" x14ac:dyDescent="0.25"/>
    <row r="42" spans="1:9" ht="17.25" customHeight="1" x14ac:dyDescent="0.25"/>
    <row r="44" spans="1:9" x14ac:dyDescent="0.25">
      <c r="G44" s="263" t="s">
        <v>26</v>
      </c>
      <c r="H44" s="263"/>
      <c r="I44" s="263"/>
    </row>
  </sheetData>
  <mergeCells count="8">
    <mergeCell ref="H38:I38"/>
    <mergeCell ref="G44:I44"/>
    <mergeCell ref="I19:I21"/>
    <mergeCell ref="G19:H21"/>
    <mergeCell ref="A10:I10"/>
    <mergeCell ref="G18:H18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Q44"/>
  <sheetViews>
    <sheetView topLeftCell="A10" workbookViewId="0">
      <selection activeCell="J21" sqref="J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5" t="s">
        <v>8</v>
      </c>
      <c r="I12" s="6" t="s">
        <v>134</v>
      </c>
    </row>
    <row r="13" spans="1:9" x14ac:dyDescent="0.25">
      <c r="G13" s="3" t="s">
        <v>9</v>
      </c>
      <c r="H13" s="5" t="s">
        <v>8</v>
      </c>
      <c r="I13" s="7" t="s">
        <v>91</v>
      </c>
    </row>
    <row r="14" spans="1:9" x14ac:dyDescent="0.25">
      <c r="G14" s="3" t="s">
        <v>28</v>
      </c>
      <c r="H14" s="5" t="s">
        <v>8</v>
      </c>
      <c r="I14" s="7" t="s">
        <v>116</v>
      </c>
    </row>
    <row r="15" spans="1:9" x14ac:dyDescent="0.25">
      <c r="G15" s="3" t="s">
        <v>112</v>
      </c>
      <c r="H15" s="5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5" t="s">
        <v>41</v>
      </c>
      <c r="I16" s="36" t="s">
        <v>135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99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44621</v>
      </c>
      <c r="C19" s="50">
        <v>403499</v>
      </c>
      <c r="D19" s="51" t="s">
        <v>136</v>
      </c>
      <c r="E19" s="51" t="s">
        <v>131</v>
      </c>
      <c r="F19" s="52">
        <v>15</v>
      </c>
      <c r="G19" s="292">
        <v>1138614</v>
      </c>
      <c r="H19" s="293"/>
      <c r="I19" s="301">
        <f>G19</f>
        <v>1138614</v>
      </c>
    </row>
    <row r="20" spans="1:17" ht="53.25" customHeight="1" x14ac:dyDescent="0.25">
      <c r="A20" s="12">
        <v>2</v>
      </c>
      <c r="B20" s="49">
        <v>44621</v>
      </c>
      <c r="C20" s="50">
        <v>403498</v>
      </c>
      <c r="D20" s="51" t="s">
        <v>137</v>
      </c>
      <c r="E20" s="51" t="s">
        <v>131</v>
      </c>
      <c r="F20" s="52">
        <v>21</v>
      </c>
      <c r="G20" s="299"/>
      <c r="H20" s="300"/>
      <c r="I20" s="302"/>
      <c r="K20" s="2">
        <f>1150000/1.01</f>
        <v>1138613.8613861387</v>
      </c>
    </row>
    <row r="21" spans="1:17" ht="53.25" customHeight="1" x14ac:dyDescent="0.25">
      <c r="A21" s="12">
        <v>3</v>
      </c>
      <c r="B21" s="49">
        <v>44621</v>
      </c>
      <c r="C21" s="50"/>
      <c r="D21" s="51" t="s">
        <v>138</v>
      </c>
      <c r="E21" s="51" t="s">
        <v>131</v>
      </c>
      <c r="F21" s="52">
        <v>31</v>
      </c>
      <c r="G21" s="304"/>
      <c r="H21" s="305"/>
      <c r="I21" s="303"/>
      <c r="K21" s="2">
        <f>1850000/1.01</f>
        <v>1831683.1683168316</v>
      </c>
    </row>
    <row r="22" spans="1:17" ht="25.5" customHeight="1" thickBot="1" x14ac:dyDescent="0.3">
      <c r="A22" s="258" t="s">
        <v>20</v>
      </c>
      <c r="B22" s="259"/>
      <c r="C22" s="259"/>
      <c r="D22" s="259"/>
      <c r="E22" s="259"/>
      <c r="F22" s="259"/>
      <c r="G22" s="259"/>
      <c r="H22" s="260"/>
      <c r="I22" s="14">
        <f>SUM(I19)</f>
        <v>1138614</v>
      </c>
    </row>
    <row r="23" spans="1:17" x14ac:dyDescent="0.25">
      <c r="A23" s="261"/>
      <c r="B23" s="261"/>
      <c r="C23" s="98"/>
      <c r="D23" s="98"/>
      <c r="E23" s="98"/>
      <c r="F23" s="98"/>
      <c r="G23" s="16"/>
      <c r="H23" s="16"/>
      <c r="I23" s="17"/>
    </row>
    <row r="24" spans="1:17" x14ac:dyDescent="0.25">
      <c r="A24" s="98"/>
      <c r="B24" s="98"/>
      <c r="C24" s="98"/>
      <c r="D24" s="98"/>
      <c r="E24" s="98"/>
      <c r="F24" s="98"/>
      <c r="G24" s="18" t="s">
        <v>21</v>
      </c>
      <c r="H24" s="54" t="e">
        <f>#REF!*1%</f>
        <v>#REF!</v>
      </c>
      <c r="I24" s="17">
        <f>I22*1%</f>
        <v>11386.14</v>
      </c>
    </row>
    <row r="25" spans="1:17" ht="16.5" thickBot="1" x14ac:dyDescent="0.3">
      <c r="E25" s="1"/>
      <c r="F25" s="1"/>
      <c r="G25" s="55" t="s">
        <v>46</v>
      </c>
      <c r="H25" s="20">
        <v>0</v>
      </c>
      <c r="I25" s="20">
        <f>I22*2%</f>
        <v>22772.28</v>
      </c>
      <c r="Q25" s="2" t="s">
        <v>47</v>
      </c>
    </row>
    <row r="26" spans="1:17" x14ac:dyDescent="0.25">
      <c r="E26" s="1"/>
      <c r="F26" s="1"/>
      <c r="G26" s="21" t="s">
        <v>30</v>
      </c>
      <c r="H26" s="22" t="e">
        <f>H22+H24</f>
        <v>#REF!</v>
      </c>
      <c r="I26" s="22">
        <f>I22+I24-I25</f>
        <v>1127227.8599999999</v>
      </c>
    </row>
    <row r="27" spans="1:17" x14ac:dyDescent="0.25">
      <c r="E27" s="1"/>
      <c r="F27" s="1"/>
      <c r="G27" s="21"/>
      <c r="H27" s="22"/>
      <c r="I27" s="22"/>
    </row>
    <row r="28" spans="1:17" x14ac:dyDescent="0.25">
      <c r="A28" s="1" t="s">
        <v>114</v>
      </c>
      <c r="D28" s="1"/>
      <c r="E28" s="1"/>
      <c r="F28" s="1"/>
      <c r="G28" s="21"/>
      <c r="H28" s="21"/>
      <c r="I28" s="22"/>
    </row>
    <row r="29" spans="1:17" x14ac:dyDescent="0.25">
      <c r="A29" s="23"/>
      <c r="D29" s="1"/>
      <c r="E29" s="1"/>
      <c r="F29" s="1"/>
      <c r="G29" s="21"/>
      <c r="H29" s="21"/>
      <c r="I29" s="22"/>
    </row>
    <row r="30" spans="1:17" x14ac:dyDescent="0.25">
      <c r="D30" s="1"/>
      <c r="E30" s="1"/>
      <c r="F30" s="1"/>
      <c r="G30" s="21"/>
      <c r="H30" s="21"/>
      <c r="I30" s="22"/>
    </row>
    <row r="31" spans="1:17" x14ac:dyDescent="0.25">
      <c r="A31" s="24" t="s">
        <v>22</v>
      </c>
    </row>
    <row r="32" spans="1:17" x14ac:dyDescent="0.25">
      <c r="A32" s="25" t="s">
        <v>23</v>
      </c>
      <c r="B32" s="26"/>
      <c r="C32" s="26"/>
      <c r="D32" s="27"/>
      <c r="E32" s="27"/>
      <c r="F32" s="27"/>
    </row>
    <row r="33" spans="1:9" x14ac:dyDescent="0.25">
      <c r="A33" s="25" t="s">
        <v>24</v>
      </c>
      <c r="B33" s="26"/>
      <c r="C33" s="26"/>
      <c r="D33" s="27"/>
      <c r="E33" s="27"/>
      <c r="F33" s="27"/>
    </row>
    <row r="34" spans="1:9" x14ac:dyDescent="0.25">
      <c r="A34" s="28" t="s">
        <v>25</v>
      </c>
      <c r="B34" s="29"/>
      <c r="C34" s="29"/>
      <c r="D34" s="27"/>
      <c r="E34" s="27"/>
      <c r="F34" s="27"/>
    </row>
    <row r="35" spans="1:9" x14ac:dyDescent="0.25">
      <c r="A35" s="30" t="s">
        <v>0</v>
      </c>
      <c r="B35" s="31"/>
      <c r="C35" s="31"/>
      <c r="D35" s="27"/>
      <c r="E35" s="27"/>
      <c r="F35" s="27"/>
    </row>
    <row r="36" spans="1:9" x14ac:dyDescent="0.25">
      <c r="A36" s="56"/>
      <c r="B36" s="56"/>
      <c r="C36" s="56"/>
    </row>
    <row r="37" spans="1:9" x14ac:dyDescent="0.25">
      <c r="A37" s="32"/>
      <c r="B37" s="32"/>
      <c r="C37" s="32"/>
    </row>
    <row r="38" spans="1:9" x14ac:dyDescent="0.25">
      <c r="G38" s="33" t="s">
        <v>48</v>
      </c>
      <c r="H38" s="262" t="str">
        <f>+I13</f>
        <v xml:space="preserve"> 09 Maret 2022</v>
      </c>
      <c r="I38" s="266"/>
    </row>
    <row r="41" spans="1:9" ht="18" customHeight="1" x14ac:dyDescent="0.25"/>
    <row r="42" spans="1:9" ht="17.25" customHeight="1" x14ac:dyDescent="0.25"/>
    <row r="44" spans="1:9" x14ac:dyDescent="0.25">
      <c r="G44" s="263" t="s">
        <v>26</v>
      </c>
      <c r="H44" s="263"/>
      <c r="I44" s="263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Q43"/>
  <sheetViews>
    <sheetView topLeftCell="A4" workbookViewId="0">
      <selection activeCell="D26" sqref="D2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5" t="s">
        <v>8</v>
      </c>
      <c r="I12" s="6" t="s">
        <v>139</v>
      </c>
    </row>
    <row r="13" spans="1:9" x14ac:dyDescent="0.25">
      <c r="G13" s="3" t="s">
        <v>9</v>
      </c>
      <c r="H13" s="5" t="s">
        <v>8</v>
      </c>
      <c r="I13" s="7" t="s">
        <v>91</v>
      </c>
    </row>
    <row r="14" spans="1:9" x14ac:dyDescent="0.25">
      <c r="G14" s="3" t="s">
        <v>28</v>
      </c>
      <c r="H14" s="5" t="s">
        <v>8</v>
      </c>
      <c r="I14" s="7" t="s">
        <v>116</v>
      </c>
    </row>
    <row r="15" spans="1:9" x14ac:dyDescent="0.25">
      <c r="G15" s="3" t="s">
        <v>112</v>
      </c>
      <c r="H15" s="5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5" t="s">
        <v>41</v>
      </c>
      <c r="I16" s="36" t="s">
        <v>140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99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44622</v>
      </c>
      <c r="C19" s="50">
        <v>403092</v>
      </c>
      <c r="D19" s="51" t="s">
        <v>141</v>
      </c>
      <c r="E19" s="51" t="s">
        <v>142</v>
      </c>
      <c r="F19" s="52">
        <v>52</v>
      </c>
      <c r="G19" s="292">
        <v>3118812</v>
      </c>
      <c r="H19" s="293"/>
      <c r="I19" s="301">
        <f>G19</f>
        <v>3118812</v>
      </c>
    </row>
    <row r="20" spans="1:17" ht="53.25" customHeight="1" x14ac:dyDescent="0.25">
      <c r="A20" s="12">
        <v>2</v>
      </c>
      <c r="B20" s="49">
        <v>44622</v>
      </c>
      <c r="C20" s="50">
        <v>403091</v>
      </c>
      <c r="D20" s="51" t="s">
        <v>143</v>
      </c>
      <c r="E20" s="51" t="s">
        <v>144</v>
      </c>
      <c r="F20" s="52">
        <v>47</v>
      </c>
      <c r="G20" s="299"/>
      <c r="H20" s="300"/>
      <c r="I20" s="302"/>
      <c r="K20" s="2">
        <f>3150000/1.01</f>
        <v>3118811.8811881188</v>
      </c>
    </row>
    <row r="21" spans="1:17" ht="25.5" customHeight="1" thickBot="1" x14ac:dyDescent="0.3">
      <c r="A21" s="258" t="s">
        <v>20</v>
      </c>
      <c r="B21" s="259"/>
      <c r="C21" s="259"/>
      <c r="D21" s="259"/>
      <c r="E21" s="259"/>
      <c r="F21" s="259"/>
      <c r="G21" s="259"/>
      <c r="H21" s="260"/>
      <c r="I21" s="14">
        <f>SUM(I19)</f>
        <v>3118812</v>
      </c>
    </row>
    <row r="22" spans="1:17" x14ac:dyDescent="0.25">
      <c r="A22" s="261"/>
      <c r="B22" s="261"/>
      <c r="C22" s="98"/>
      <c r="D22" s="98"/>
      <c r="E22" s="98"/>
      <c r="F22" s="98"/>
      <c r="G22" s="16"/>
      <c r="H22" s="16"/>
      <c r="I22" s="17"/>
    </row>
    <row r="23" spans="1:17" x14ac:dyDescent="0.25">
      <c r="A23" s="98"/>
      <c r="B23" s="98"/>
      <c r="C23" s="98"/>
      <c r="D23" s="98"/>
      <c r="E23" s="98"/>
      <c r="F23" s="98"/>
      <c r="G23" s="18" t="s">
        <v>21</v>
      </c>
      <c r="H23" s="54" t="e">
        <f>#REF!*1%</f>
        <v>#REF!</v>
      </c>
      <c r="I23" s="17">
        <f>I21*1%</f>
        <v>31188.12</v>
      </c>
    </row>
    <row r="24" spans="1:17" ht="16.5" thickBot="1" x14ac:dyDescent="0.3">
      <c r="E24" s="1"/>
      <c r="F24" s="1"/>
      <c r="G24" s="55" t="s">
        <v>46</v>
      </c>
      <c r="H24" s="20">
        <v>0</v>
      </c>
      <c r="I24" s="20">
        <f>I21*2%</f>
        <v>62376.24</v>
      </c>
      <c r="Q24" s="2" t="s">
        <v>47</v>
      </c>
    </row>
    <row r="25" spans="1:17" x14ac:dyDescent="0.25">
      <c r="E25" s="1"/>
      <c r="F25" s="1"/>
      <c r="G25" s="21" t="s">
        <v>30</v>
      </c>
      <c r="H25" s="22" t="e">
        <f>H21+H23</f>
        <v>#REF!</v>
      </c>
      <c r="I25" s="22">
        <f>I21+I23-I24</f>
        <v>3087623.88</v>
      </c>
    </row>
    <row r="26" spans="1:17" x14ac:dyDescent="0.25">
      <c r="E26" s="1"/>
      <c r="F26" s="1"/>
      <c r="G26" s="21"/>
      <c r="H26" s="22"/>
      <c r="I26" s="22"/>
    </row>
    <row r="27" spans="1:17" x14ac:dyDescent="0.25">
      <c r="A27" s="1" t="s">
        <v>121</v>
      </c>
      <c r="D27" s="1"/>
      <c r="E27" s="1"/>
      <c r="F27" s="1"/>
      <c r="G27" s="21"/>
      <c r="H27" s="21"/>
      <c r="I27" s="22"/>
    </row>
    <row r="28" spans="1:17" x14ac:dyDescent="0.25">
      <c r="A28" s="23"/>
      <c r="D28" s="1"/>
      <c r="E28" s="1"/>
      <c r="F28" s="1"/>
      <c r="G28" s="21"/>
      <c r="H28" s="21"/>
      <c r="I28" s="22"/>
    </row>
    <row r="29" spans="1:17" x14ac:dyDescent="0.25">
      <c r="D29" s="1"/>
      <c r="E29" s="1"/>
      <c r="F29" s="1"/>
      <c r="G29" s="21"/>
      <c r="H29" s="21"/>
      <c r="I29" s="22"/>
    </row>
    <row r="30" spans="1:17" x14ac:dyDescent="0.25">
      <c r="A30" s="24" t="s">
        <v>22</v>
      </c>
    </row>
    <row r="31" spans="1:17" x14ac:dyDescent="0.25">
      <c r="A31" s="25" t="s">
        <v>23</v>
      </c>
      <c r="B31" s="26"/>
      <c r="C31" s="26"/>
      <c r="D31" s="27"/>
      <c r="E31" s="27"/>
      <c r="F31" s="27"/>
    </row>
    <row r="32" spans="1:17" x14ac:dyDescent="0.25">
      <c r="A32" s="25" t="s">
        <v>24</v>
      </c>
      <c r="B32" s="26"/>
      <c r="C32" s="26"/>
      <c r="D32" s="27"/>
      <c r="E32" s="27"/>
      <c r="F32" s="27"/>
    </row>
    <row r="33" spans="1:9" x14ac:dyDescent="0.25">
      <c r="A33" s="28" t="s">
        <v>25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56"/>
      <c r="B35" s="56"/>
      <c r="C35" s="56"/>
    </row>
    <row r="36" spans="1:9" x14ac:dyDescent="0.25">
      <c r="A36" s="32"/>
      <c r="B36" s="32"/>
      <c r="C36" s="32"/>
    </row>
    <row r="37" spans="1:9" x14ac:dyDescent="0.25">
      <c r="G37" s="33" t="s">
        <v>48</v>
      </c>
      <c r="H37" s="262" t="str">
        <f>+I13</f>
        <v xml:space="preserve"> 09 Maret 2022</v>
      </c>
      <c r="I37" s="266"/>
    </row>
    <row r="40" spans="1:9" ht="18" customHeight="1" x14ac:dyDescent="0.25"/>
    <row r="41" spans="1:9" ht="17.25" customHeight="1" x14ac:dyDescent="0.25"/>
    <row r="43" spans="1:9" x14ac:dyDescent="0.25">
      <c r="G43" s="263" t="s">
        <v>26</v>
      </c>
      <c r="H43" s="263"/>
      <c r="I43" s="263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Q43"/>
  <sheetViews>
    <sheetView topLeftCell="A10" workbookViewId="0">
      <selection activeCell="E45" sqref="E4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5" t="s">
        <v>8</v>
      </c>
      <c r="I12" s="6" t="s">
        <v>149</v>
      </c>
    </row>
    <row r="13" spans="1:9" x14ac:dyDescent="0.25">
      <c r="G13" s="3" t="s">
        <v>9</v>
      </c>
      <c r="H13" s="5" t="s">
        <v>8</v>
      </c>
      <c r="I13" s="7" t="s">
        <v>145</v>
      </c>
    </row>
    <row r="14" spans="1:9" x14ac:dyDescent="0.25">
      <c r="G14" s="3" t="s">
        <v>28</v>
      </c>
      <c r="H14" s="5" t="s">
        <v>8</v>
      </c>
      <c r="I14" s="7" t="s">
        <v>116</v>
      </c>
    </row>
    <row r="15" spans="1:9" x14ac:dyDescent="0.25">
      <c r="G15" s="3" t="s">
        <v>112</v>
      </c>
      <c r="H15" s="5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5" t="s">
        <v>41</v>
      </c>
      <c r="I16" s="36" t="s">
        <v>154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101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44622</v>
      </c>
      <c r="C19" s="50">
        <v>403140</v>
      </c>
      <c r="D19" s="51" t="s">
        <v>150</v>
      </c>
      <c r="E19" s="51" t="s">
        <v>151</v>
      </c>
      <c r="F19" s="52">
        <v>89</v>
      </c>
      <c r="G19" s="292">
        <v>3118812</v>
      </c>
      <c r="H19" s="293"/>
      <c r="I19" s="301">
        <f>G19</f>
        <v>3118812</v>
      </c>
    </row>
    <row r="20" spans="1:17" ht="53.25" customHeight="1" x14ac:dyDescent="0.25">
      <c r="A20" s="12">
        <v>2</v>
      </c>
      <c r="B20" s="49">
        <v>44622</v>
      </c>
      <c r="C20" s="50">
        <v>403139</v>
      </c>
      <c r="D20" s="51" t="s">
        <v>152</v>
      </c>
      <c r="E20" s="51" t="s">
        <v>151</v>
      </c>
      <c r="F20" s="52">
        <v>53</v>
      </c>
      <c r="G20" s="299"/>
      <c r="H20" s="300"/>
      <c r="I20" s="302"/>
      <c r="K20" s="2">
        <f>3150000/1.01</f>
        <v>3118811.8811881188</v>
      </c>
    </row>
    <row r="21" spans="1:17" ht="25.5" customHeight="1" thickBot="1" x14ac:dyDescent="0.3">
      <c r="A21" s="258" t="s">
        <v>20</v>
      </c>
      <c r="B21" s="259"/>
      <c r="C21" s="259"/>
      <c r="D21" s="259"/>
      <c r="E21" s="259"/>
      <c r="F21" s="259"/>
      <c r="G21" s="259"/>
      <c r="H21" s="260"/>
      <c r="I21" s="14">
        <f>SUM(I19)</f>
        <v>3118812</v>
      </c>
    </row>
    <row r="22" spans="1:17" x14ac:dyDescent="0.25">
      <c r="A22" s="261"/>
      <c r="B22" s="261"/>
      <c r="C22" s="100"/>
      <c r="D22" s="100"/>
      <c r="E22" s="100"/>
      <c r="F22" s="100"/>
      <c r="G22" s="16"/>
      <c r="H22" s="16"/>
      <c r="I22" s="17"/>
    </row>
    <row r="23" spans="1:17" x14ac:dyDescent="0.25">
      <c r="A23" s="100"/>
      <c r="B23" s="100"/>
      <c r="C23" s="100"/>
      <c r="D23" s="100"/>
      <c r="E23" s="100"/>
      <c r="F23" s="100"/>
      <c r="G23" s="18" t="s">
        <v>21</v>
      </c>
      <c r="H23" s="54" t="e">
        <f>#REF!*1%</f>
        <v>#REF!</v>
      </c>
      <c r="I23" s="17">
        <f>I21*1%</f>
        <v>31188.12</v>
      </c>
    </row>
    <row r="24" spans="1:17" ht="16.5" thickBot="1" x14ac:dyDescent="0.3">
      <c r="E24" s="1"/>
      <c r="F24" s="1"/>
      <c r="G24" s="55" t="s">
        <v>46</v>
      </c>
      <c r="H24" s="20">
        <v>0</v>
      </c>
      <c r="I24" s="20">
        <f>I21*2%</f>
        <v>62376.24</v>
      </c>
      <c r="Q24" s="2" t="s">
        <v>47</v>
      </c>
    </row>
    <row r="25" spans="1:17" x14ac:dyDescent="0.25">
      <c r="E25" s="1"/>
      <c r="F25" s="1"/>
      <c r="G25" s="21" t="s">
        <v>30</v>
      </c>
      <c r="H25" s="22" t="e">
        <f>H21+H23</f>
        <v>#REF!</v>
      </c>
      <c r="I25" s="22">
        <f>I21+I23-I24</f>
        <v>3087623.88</v>
      </c>
    </row>
    <row r="26" spans="1:17" x14ac:dyDescent="0.25">
      <c r="E26" s="1"/>
      <c r="F26" s="1"/>
      <c r="G26" s="21"/>
      <c r="H26" s="22"/>
      <c r="I26" s="22"/>
    </row>
    <row r="27" spans="1:17" x14ac:dyDescent="0.25">
      <c r="A27" s="1" t="s">
        <v>121</v>
      </c>
      <c r="D27" s="1"/>
      <c r="E27" s="1"/>
      <c r="F27" s="1"/>
      <c r="G27" s="21"/>
      <c r="H27" s="21"/>
      <c r="I27" s="22"/>
    </row>
    <row r="28" spans="1:17" x14ac:dyDescent="0.25">
      <c r="A28" s="23"/>
      <c r="D28" s="1"/>
      <c r="E28" s="1"/>
      <c r="F28" s="1"/>
      <c r="G28" s="21"/>
      <c r="H28" s="21"/>
      <c r="I28" s="22"/>
    </row>
    <row r="29" spans="1:17" x14ac:dyDescent="0.25">
      <c r="D29" s="1"/>
      <c r="E29" s="1"/>
      <c r="F29" s="1"/>
      <c r="G29" s="21"/>
      <c r="H29" s="21"/>
      <c r="I29" s="22"/>
    </row>
    <row r="30" spans="1:17" x14ac:dyDescent="0.25">
      <c r="A30" s="24" t="s">
        <v>22</v>
      </c>
    </row>
    <row r="31" spans="1:17" x14ac:dyDescent="0.25">
      <c r="A31" s="25" t="s">
        <v>23</v>
      </c>
      <c r="B31" s="26"/>
      <c r="C31" s="26"/>
      <c r="D31" s="27"/>
      <c r="E31" s="27"/>
      <c r="F31" s="27"/>
    </row>
    <row r="32" spans="1:17" x14ac:dyDescent="0.25">
      <c r="A32" s="25" t="s">
        <v>24</v>
      </c>
      <c r="B32" s="26"/>
      <c r="C32" s="26"/>
      <c r="D32" s="27"/>
      <c r="E32" s="27"/>
      <c r="F32" s="27"/>
    </row>
    <row r="33" spans="1:9" x14ac:dyDescent="0.25">
      <c r="A33" s="28" t="s">
        <v>25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56"/>
      <c r="B35" s="56"/>
      <c r="C35" s="56"/>
    </row>
    <row r="36" spans="1:9" x14ac:dyDescent="0.25">
      <c r="A36" s="32"/>
      <c r="B36" s="32"/>
      <c r="C36" s="32"/>
    </row>
    <row r="37" spans="1:9" x14ac:dyDescent="0.25">
      <c r="G37" s="33" t="s">
        <v>48</v>
      </c>
      <c r="H37" s="262" t="str">
        <f>+I13</f>
        <v xml:space="preserve"> 10 Maret 2022</v>
      </c>
      <c r="I37" s="266"/>
    </row>
    <row r="40" spans="1:9" ht="18" customHeight="1" x14ac:dyDescent="0.25"/>
    <row r="41" spans="1:9" ht="17.25" customHeight="1" x14ac:dyDescent="0.25"/>
    <row r="43" spans="1:9" x14ac:dyDescent="0.25">
      <c r="G43" s="263" t="s">
        <v>26</v>
      </c>
      <c r="H43" s="263"/>
      <c r="I43" s="263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Q44"/>
  <sheetViews>
    <sheetView topLeftCell="A10" workbookViewId="0">
      <selection activeCell="E26" sqref="E2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5" t="s">
        <v>8</v>
      </c>
      <c r="I12" s="6" t="s">
        <v>153</v>
      </c>
    </row>
    <row r="13" spans="1:9" x14ac:dyDescent="0.25">
      <c r="G13" s="3" t="s">
        <v>9</v>
      </c>
      <c r="H13" s="5" t="s">
        <v>8</v>
      </c>
      <c r="I13" s="7" t="s">
        <v>145</v>
      </c>
    </row>
    <row r="14" spans="1:9" x14ac:dyDescent="0.25">
      <c r="G14" s="3" t="s">
        <v>28</v>
      </c>
      <c r="H14" s="5" t="s">
        <v>8</v>
      </c>
      <c r="I14" s="7" t="s">
        <v>116</v>
      </c>
    </row>
    <row r="15" spans="1:9" x14ac:dyDescent="0.25">
      <c r="G15" s="3" t="s">
        <v>112</v>
      </c>
      <c r="H15" s="5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5" t="s">
        <v>41</v>
      </c>
      <c r="I16" s="36" t="s">
        <v>155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101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44623</v>
      </c>
      <c r="C19" s="50">
        <v>403095</v>
      </c>
      <c r="D19" s="51" t="s">
        <v>126</v>
      </c>
      <c r="E19" s="51" t="s">
        <v>125</v>
      </c>
      <c r="F19" s="52">
        <v>62</v>
      </c>
      <c r="G19" s="292">
        <v>2029703</v>
      </c>
      <c r="H19" s="293"/>
      <c r="I19" s="301">
        <f>G19</f>
        <v>2029703</v>
      </c>
    </row>
    <row r="20" spans="1:17" ht="53.25" customHeight="1" x14ac:dyDescent="0.25">
      <c r="A20" s="12">
        <v>2</v>
      </c>
      <c r="B20" s="49">
        <v>44623</v>
      </c>
      <c r="C20" s="50">
        <v>403093</v>
      </c>
      <c r="D20" s="51" t="s">
        <v>156</v>
      </c>
      <c r="E20" s="51" t="s">
        <v>125</v>
      </c>
      <c r="F20" s="52">
        <v>103</v>
      </c>
      <c r="G20" s="299"/>
      <c r="H20" s="300"/>
      <c r="I20" s="302"/>
      <c r="K20" s="2">
        <f>2050000/1.01</f>
        <v>2029702.9702970297</v>
      </c>
    </row>
    <row r="21" spans="1:17" ht="53.25" customHeight="1" x14ac:dyDescent="0.25">
      <c r="A21" s="12">
        <v>3</v>
      </c>
      <c r="B21" s="49">
        <v>44623</v>
      </c>
      <c r="C21" s="50">
        <v>403094</v>
      </c>
      <c r="D21" s="51" t="s">
        <v>124</v>
      </c>
      <c r="E21" s="51" t="s">
        <v>125</v>
      </c>
      <c r="F21" s="52">
        <v>29</v>
      </c>
      <c r="G21" s="304"/>
      <c r="H21" s="305"/>
      <c r="I21" s="303"/>
    </row>
    <row r="22" spans="1:17" ht="25.5" customHeight="1" thickBot="1" x14ac:dyDescent="0.3">
      <c r="A22" s="258" t="s">
        <v>20</v>
      </c>
      <c r="B22" s="259"/>
      <c r="C22" s="259"/>
      <c r="D22" s="259"/>
      <c r="E22" s="259"/>
      <c r="F22" s="259"/>
      <c r="G22" s="259"/>
      <c r="H22" s="260"/>
      <c r="I22" s="14">
        <f>SUM(I19)</f>
        <v>2029703</v>
      </c>
    </row>
    <row r="23" spans="1:17" x14ac:dyDescent="0.25">
      <c r="A23" s="261"/>
      <c r="B23" s="261"/>
      <c r="C23" s="100"/>
      <c r="D23" s="100"/>
      <c r="E23" s="100"/>
      <c r="F23" s="100"/>
      <c r="G23" s="16"/>
      <c r="H23" s="16"/>
      <c r="I23" s="17"/>
    </row>
    <row r="24" spans="1:17" x14ac:dyDescent="0.25">
      <c r="A24" s="100"/>
      <c r="B24" s="100"/>
      <c r="C24" s="100"/>
      <c r="D24" s="100"/>
      <c r="E24" s="100"/>
      <c r="F24" s="100"/>
      <c r="G24" s="18" t="s">
        <v>21</v>
      </c>
      <c r="H24" s="54" t="e">
        <f>#REF!*1%</f>
        <v>#REF!</v>
      </c>
      <c r="I24" s="17">
        <f>I22*1%</f>
        <v>20297.03</v>
      </c>
    </row>
    <row r="25" spans="1:17" ht="16.5" thickBot="1" x14ac:dyDescent="0.3">
      <c r="E25" s="1"/>
      <c r="F25" s="1"/>
      <c r="G25" s="55" t="s">
        <v>46</v>
      </c>
      <c r="H25" s="20">
        <v>0</v>
      </c>
      <c r="I25" s="20">
        <f>I22*2%</f>
        <v>40594.06</v>
      </c>
      <c r="Q25" s="2" t="s">
        <v>47</v>
      </c>
    </row>
    <row r="26" spans="1:17" x14ac:dyDescent="0.25">
      <c r="E26" s="1"/>
      <c r="F26" s="1"/>
      <c r="G26" s="21" t="s">
        <v>30</v>
      </c>
      <c r="H26" s="22" t="e">
        <f>H22+H24</f>
        <v>#REF!</v>
      </c>
      <c r="I26" s="22">
        <f>I22+I24-I25</f>
        <v>2009405.97</v>
      </c>
    </row>
    <row r="27" spans="1:17" x14ac:dyDescent="0.25">
      <c r="E27" s="1"/>
      <c r="F27" s="1"/>
      <c r="G27" s="21"/>
      <c r="H27" s="22"/>
      <c r="I27" s="22"/>
    </row>
    <row r="28" spans="1:17" x14ac:dyDescent="0.25">
      <c r="A28" s="1" t="s">
        <v>157</v>
      </c>
      <c r="D28" s="1"/>
      <c r="E28" s="1"/>
      <c r="F28" s="1"/>
      <c r="G28" s="21"/>
      <c r="H28" s="21"/>
      <c r="I28" s="22"/>
    </row>
    <row r="29" spans="1:17" x14ac:dyDescent="0.25">
      <c r="A29" s="23"/>
      <c r="D29" s="1"/>
      <c r="E29" s="1"/>
      <c r="F29" s="1"/>
      <c r="G29" s="21"/>
      <c r="H29" s="21"/>
      <c r="I29" s="22"/>
    </row>
    <row r="30" spans="1:17" x14ac:dyDescent="0.25">
      <c r="D30" s="1"/>
      <c r="E30" s="1"/>
      <c r="F30" s="1"/>
      <c r="G30" s="21"/>
      <c r="H30" s="21"/>
      <c r="I30" s="22"/>
    </row>
    <row r="31" spans="1:17" x14ac:dyDescent="0.25">
      <c r="A31" s="24" t="s">
        <v>22</v>
      </c>
    </row>
    <row r="32" spans="1:17" x14ac:dyDescent="0.25">
      <c r="A32" s="25" t="s">
        <v>23</v>
      </c>
      <c r="B32" s="26"/>
      <c r="C32" s="26"/>
      <c r="D32" s="27"/>
      <c r="E32" s="27"/>
      <c r="F32" s="27"/>
    </row>
    <row r="33" spans="1:9" x14ac:dyDescent="0.25">
      <c r="A33" s="25" t="s">
        <v>24</v>
      </c>
      <c r="B33" s="26"/>
      <c r="C33" s="26"/>
      <c r="D33" s="27"/>
      <c r="E33" s="27"/>
      <c r="F33" s="27"/>
    </row>
    <row r="34" spans="1:9" x14ac:dyDescent="0.25">
      <c r="A34" s="28" t="s">
        <v>25</v>
      </c>
      <c r="B34" s="29"/>
      <c r="C34" s="29"/>
      <c r="D34" s="27"/>
      <c r="E34" s="27"/>
      <c r="F34" s="27"/>
    </row>
    <row r="35" spans="1:9" x14ac:dyDescent="0.25">
      <c r="A35" s="30" t="s">
        <v>0</v>
      </c>
      <c r="B35" s="31"/>
      <c r="C35" s="31"/>
      <c r="D35" s="27"/>
      <c r="E35" s="27"/>
      <c r="F35" s="27"/>
    </row>
    <row r="36" spans="1:9" x14ac:dyDescent="0.25">
      <c r="A36" s="56"/>
      <c r="B36" s="56"/>
      <c r="C36" s="56"/>
    </row>
    <row r="37" spans="1:9" x14ac:dyDescent="0.25">
      <c r="A37" s="32"/>
      <c r="B37" s="32"/>
      <c r="C37" s="32"/>
    </row>
    <row r="38" spans="1:9" x14ac:dyDescent="0.25">
      <c r="G38" s="33" t="s">
        <v>48</v>
      </c>
      <c r="H38" s="262" t="str">
        <f>+I13</f>
        <v xml:space="preserve"> 10 Maret 2022</v>
      </c>
      <c r="I38" s="266"/>
    </row>
    <row r="41" spans="1:9" ht="18" customHeight="1" x14ac:dyDescent="0.25"/>
    <row r="42" spans="1:9" ht="17.25" customHeight="1" x14ac:dyDescent="0.25"/>
    <row r="44" spans="1:9" x14ac:dyDescent="0.25">
      <c r="G44" s="263" t="s">
        <v>26</v>
      </c>
      <c r="H44" s="263"/>
      <c r="I44" s="263"/>
    </row>
  </sheetData>
  <mergeCells count="8">
    <mergeCell ref="H38:I38"/>
    <mergeCell ref="G44:I44"/>
    <mergeCell ref="G19:H21"/>
    <mergeCell ref="I19:I21"/>
    <mergeCell ref="A10:I10"/>
    <mergeCell ref="G18:H18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Q44"/>
  <sheetViews>
    <sheetView topLeftCell="A6" workbookViewId="0">
      <selection activeCell="I12" sqref="I12:I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5" t="s">
        <v>8</v>
      </c>
      <c r="I12" s="6" t="s">
        <v>158</v>
      </c>
    </row>
    <row r="13" spans="1:9" x14ac:dyDescent="0.25">
      <c r="G13" s="3" t="s">
        <v>9</v>
      </c>
      <c r="H13" s="5" t="s">
        <v>8</v>
      </c>
      <c r="I13" s="7" t="s">
        <v>145</v>
      </c>
    </row>
    <row r="14" spans="1:9" x14ac:dyDescent="0.25">
      <c r="G14" s="3" t="s">
        <v>28</v>
      </c>
      <c r="H14" s="5" t="s">
        <v>8</v>
      </c>
      <c r="I14" s="7" t="s">
        <v>116</v>
      </c>
    </row>
    <row r="15" spans="1:9" x14ac:dyDescent="0.25">
      <c r="G15" s="3" t="s">
        <v>112</v>
      </c>
      <c r="H15" s="5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5" t="s">
        <v>41</v>
      </c>
      <c r="I16" s="36" t="s">
        <v>159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101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44629</v>
      </c>
      <c r="C19" s="50">
        <v>403142</v>
      </c>
      <c r="D19" s="51" t="s">
        <v>146</v>
      </c>
      <c r="E19" s="51" t="s">
        <v>37</v>
      </c>
      <c r="F19" s="52">
        <v>57</v>
      </c>
      <c r="G19" s="292">
        <v>1138614</v>
      </c>
      <c r="H19" s="293"/>
      <c r="I19" s="301">
        <f>G19</f>
        <v>1138614</v>
      </c>
    </row>
    <row r="20" spans="1:17" ht="53.25" customHeight="1" x14ac:dyDescent="0.25">
      <c r="A20" s="12">
        <v>2</v>
      </c>
      <c r="B20" s="49">
        <v>44629</v>
      </c>
      <c r="C20" s="50">
        <v>403141</v>
      </c>
      <c r="D20" s="51" t="s">
        <v>147</v>
      </c>
      <c r="E20" s="51" t="s">
        <v>37</v>
      </c>
      <c r="F20" s="52">
        <v>41</v>
      </c>
      <c r="G20" s="299"/>
      <c r="H20" s="300"/>
      <c r="I20" s="302"/>
      <c r="K20" s="2">
        <f>1150000/1.01</f>
        <v>1138613.8613861387</v>
      </c>
    </row>
    <row r="21" spans="1:17" ht="53.25" customHeight="1" x14ac:dyDescent="0.25">
      <c r="A21" s="12">
        <v>3</v>
      </c>
      <c r="B21" s="49">
        <v>44629</v>
      </c>
      <c r="C21" s="50">
        <v>403143</v>
      </c>
      <c r="D21" s="51" t="s">
        <v>148</v>
      </c>
      <c r="E21" s="51" t="s">
        <v>37</v>
      </c>
      <c r="F21" s="52">
        <v>71</v>
      </c>
      <c r="G21" s="304"/>
      <c r="H21" s="305"/>
      <c r="I21" s="303"/>
    </row>
    <row r="22" spans="1:17" ht="25.5" customHeight="1" thickBot="1" x14ac:dyDescent="0.3">
      <c r="A22" s="258" t="s">
        <v>20</v>
      </c>
      <c r="B22" s="259"/>
      <c r="C22" s="259"/>
      <c r="D22" s="259"/>
      <c r="E22" s="259"/>
      <c r="F22" s="259"/>
      <c r="G22" s="259"/>
      <c r="H22" s="260"/>
      <c r="I22" s="14">
        <f>SUM(I19)</f>
        <v>1138614</v>
      </c>
    </row>
    <row r="23" spans="1:17" x14ac:dyDescent="0.25">
      <c r="A23" s="261"/>
      <c r="B23" s="261"/>
      <c r="C23" s="100"/>
      <c r="D23" s="100"/>
      <c r="E23" s="100"/>
      <c r="F23" s="100"/>
      <c r="G23" s="16"/>
      <c r="H23" s="16"/>
      <c r="I23" s="17"/>
    </row>
    <row r="24" spans="1:17" x14ac:dyDescent="0.25">
      <c r="A24" s="100"/>
      <c r="B24" s="100"/>
      <c r="C24" s="100"/>
      <c r="D24" s="100"/>
      <c r="E24" s="100"/>
      <c r="F24" s="100"/>
      <c r="G24" s="18" t="s">
        <v>21</v>
      </c>
      <c r="H24" s="54" t="e">
        <f>#REF!*1%</f>
        <v>#REF!</v>
      </c>
      <c r="I24" s="17">
        <f>I22*1%</f>
        <v>11386.14</v>
      </c>
    </row>
    <row r="25" spans="1:17" ht="16.5" thickBot="1" x14ac:dyDescent="0.3">
      <c r="E25" s="1"/>
      <c r="F25" s="1"/>
      <c r="G25" s="55" t="s">
        <v>46</v>
      </c>
      <c r="H25" s="20">
        <v>0</v>
      </c>
      <c r="I25" s="20">
        <f>I22*2%</f>
        <v>22772.28</v>
      </c>
      <c r="Q25" s="2" t="s">
        <v>47</v>
      </c>
    </row>
    <row r="26" spans="1:17" x14ac:dyDescent="0.25">
      <c r="E26" s="1"/>
      <c r="F26" s="1"/>
      <c r="G26" s="21" t="s">
        <v>30</v>
      </c>
      <c r="H26" s="22" t="e">
        <f>H22+H24</f>
        <v>#REF!</v>
      </c>
      <c r="I26" s="22">
        <f>I22+I24-I25</f>
        <v>1127227.8599999999</v>
      </c>
    </row>
    <row r="27" spans="1:17" x14ac:dyDescent="0.25">
      <c r="E27" s="1"/>
      <c r="F27" s="1"/>
      <c r="G27" s="21"/>
      <c r="H27" s="22"/>
      <c r="I27" s="22"/>
    </row>
    <row r="28" spans="1:17" x14ac:dyDescent="0.25">
      <c r="A28" s="1" t="s">
        <v>114</v>
      </c>
      <c r="D28" s="1"/>
      <c r="E28" s="1"/>
      <c r="F28" s="1"/>
      <c r="G28" s="21"/>
      <c r="H28" s="21"/>
      <c r="I28" s="22"/>
    </row>
    <row r="29" spans="1:17" x14ac:dyDescent="0.25">
      <c r="A29" s="23"/>
      <c r="D29" s="1"/>
      <c r="E29" s="1"/>
      <c r="F29" s="1"/>
      <c r="G29" s="21"/>
      <c r="H29" s="21"/>
      <c r="I29" s="22"/>
    </row>
    <row r="30" spans="1:17" x14ac:dyDescent="0.25">
      <c r="D30" s="1"/>
      <c r="E30" s="1"/>
      <c r="F30" s="1"/>
      <c r="G30" s="21"/>
      <c r="H30" s="21"/>
      <c r="I30" s="22"/>
    </row>
    <row r="31" spans="1:17" x14ac:dyDescent="0.25">
      <c r="A31" s="24" t="s">
        <v>22</v>
      </c>
    </row>
    <row r="32" spans="1:17" x14ac:dyDescent="0.25">
      <c r="A32" s="25" t="s">
        <v>23</v>
      </c>
      <c r="B32" s="26"/>
      <c r="C32" s="26"/>
      <c r="D32" s="27"/>
      <c r="E32" s="27"/>
      <c r="F32" s="27"/>
    </row>
    <row r="33" spans="1:9" x14ac:dyDescent="0.25">
      <c r="A33" s="25" t="s">
        <v>24</v>
      </c>
      <c r="B33" s="26"/>
      <c r="C33" s="26"/>
      <c r="D33" s="27"/>
      <c r="E33" s="27"/>
      <c r="F33" s="27"/>
    </row>
    <row r="34" spans="1:9" x14ac:dyDescent="0.25">
      <c r="A34" s="28" t="s">
        <v>25</v>
      </c>
      <c r="B34" s="29"/>
      <c r="C34" s="29"/>
      <c r="D34" s="27"/>
      <c r="E34" s="27"/>
      <c r="F34" s="27"/>
    </row>
    <row r="35" spans="1:9" x14ac:dyDescent="0.25">
      <c r="A35" s="30" t="s">
        <v>0</v>
      </c>
      <c r="B35" s="31"/>
      <c r="C35" s="31"/>
      <c r="D35" s="27"/>
      <c r="E35" s="27"/>
      <c r="F35" s="27"/>
    </row>
    <row r="36" spans="1:9" x14ac:dyDescent="0.25">
      <c r="A36" s="56"/>
      <c r="B36" s="56"/>
      <c r="C36" s="56"/>
    </row>
    <row r="37" spans="1:9" x14ac:dyDescent="0.25">
      <c r="A37" s="32"/>
      <c r="B37" s="32"/>
      <c r="C37" s="32"/>
    </row>
    <row r="38" spans="1:9" x14ac:dyDescent="0.25">
      <c r="G38" s="33" t="s">
        <v>48</v>
      </c>
      <c r="H38" s="262" t="str">
        <f>+I13</f>
        <v xml:space="preserve"> 10 Maret 2022</v>
      </c>
      <c r="I38" s="266"/>
    </row>
    <row r="41" spans="1:9" ht="18" customHeight="1" x14ac:dyDescent="0.25"/>
    <row r="42" spans="1:9" ht="17.25" customHeight="1" x14ac:dyDescent="0.25"/>
    <row r="44" spans="1:9" x14ac:dyDescent="0.25">
      <c r="G44" s="263" t="s">
        <v>26</v>
      </c>
      <c r="H44" s="263"/>
      <c r="I44" s="263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L48"/>
  <sheetViews>
    <sheetView topLeftCell="A22" workbookViewId="0">
      <selection activeCell="J30" sqref="J3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165</v>
      </c>
    </row>
    <row r="13" spans="1:10" x14ac:dyDescent="0.25">
      <c r="G13" s="267" t="s">
        <v>9</v>
      </c>
      <c r="H13" s="267"/>
      <c r="I13" s="5" t="s">
        <v>8</v>
      </c>
      <c r="J13" s="7" t="s">
        <v>145</v>
      </c>
    </row>
    <row r="14" spans="1:10" x14ac:dyDescent="0.25">
      <c r="G14" s="267" t="s">
        <v>57</v>
      </c>
      <c r="H14" s="267"/>
      <c r="I14" s="5" t="s">
        <v>8</v>
      </c>
      <c r="J14" s="2" t="s">
        <v>160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1" t="s">
        <v>59</v>
      </c>
      <c r="G17" s="101" t="s">
        <v>17</v>
      </c>
      <c r="H17" s="264" t="s">
        <v>18</v>
      </c>
      <c r="I17" s="265"/>
      <c r="J17" s="11" t="s">
        <v>19</v>
      </c>
    </row>
    <row r="18" spans="1:12" ht="33" customHeight="1" x14ac:dyDescent="0.25">
      <c r="A18" s="12">
        <v>1</v>
      </c>
      <c r="B18" s="49" t="e">
        <f>[5]!Table224578910112345[Pick Up]</f>
        <v>#REF!</v>
      </c>
      <c r="C18" s="50">
        <f>'[5]402774'!A3</f>
        <v>402774</v>
      </c>
      <c r="D18" s="51" t="s">
        <v>162</v>
      </c>
      <c r="E18" s="51" t="s">
        <v>163</v>
      </c>
      <c r="F18" s="52">
        <v>1</v>
      </c>
      <c r="G18" s="59">
        <v>100</v>
      </c>
      <c r="H18" s="256">
        <v>14000</v>
      </c>
      <c r="I18" s="257"/>
      <c r="J18" s="123">
        <f>G18*H18</f>
        <v>1400000</v>
      </c>
      <c r="L18" s="60"/>
    </row>
    <row r="19" spans="1:12" ht="33" customHeight="1" x14ac:dyDescent="0.25">
      <c r="A19" s="12">
        <f>A18+1</f>
        <v>2</v>
      </c>
      <c r="B19" s="49">
        <f>'[5]402799'!E3</f>
        <v>44568</v>
      </c>
      <c r="C19" s="50">
        <f>'[5]402799'!A3</f>
        <v>402799</v>
      </c>
      <c r="D19" s="51" t="s">
        <v>162</v>
      </c>
      <c r="E19" s="51" t="s">
        <v>163</v>
      </c>
      <c r="F19" s="52">
        <v>8</v>
      </c>
      <c r="G19" s="124">
        <f>'[5]402799'!N11</f>
        <v>256.58</v>
      </c>
      <c r="H19" s="256">
        <v>14000</v>
      </c>
      <c r="I19" s="257"/>
      <c r="J19" s="123">
        <f t="shared" ref="J19:J24" si="0">G19*H19</f>
        <v>3592120</v>
      </c>
      <c r="L19" s="60"/>
    </row>
    <row r="20" spans="1:12" ht="33" customHeight="1" x14ac:dyDescent="0.25">
      <c r="A20" s="12">
        <f t="shared" ref="A20:A24" si="1">A19+1</f>
        <v>3</v>
      </c>
      <c r="B20" s="49">
        <f>'[5]402919'!E3</f>
        <v>44569</v>
      </c>
      <c r="C20" s="50">
        <f>'[5]402919'!A3</f>
        <v>402919</v>
      </c>
      <c r="D20" s="51" t="s">
        <v>162</v>
      </c>
      <c r="E20" s="51" t="s">
        <v>163</v>
      </c>
      <c r="F20" s="52">
        <v>8</v>
      </c>
      <c r="G20" s="124">
        <f>'[5]402919'!N11</f>
        <v>269.14999999999998</v>
      </c>
      <c r="H20" s="256">
        <v>14000</v>
      </c>
      <c r="I20" s="257"/>
      <c r="J20" s="123">
        <f t="shared" si="0"/>
        <v>3768099.9999999995</v>
      </c>
      <c r="L20" s="60"/>
    </row>
    <row r="21" spans="1:12" ht="33" customHeight="1" x14ac:dyDescent="0.25">
      <c r="A21" s="12">
        <f t="shared" si="1"/>
        <v>4</v>
      </c>
      <c r="B21" s="49" t="e">
        <f>[5]!Table224578910112345678[Pick Up]</f>
        <v>#REF!</v>
      </c>
      <c r="C21" s="50">
        <f>'[5]402935'!A3</f>
        <v>402935</v>
      </c>
      <c r="D21" s="51" t="s">
        <v>162</v>
      </c>
      <c r="E21" s="51" t="s">
        <v>163</v>
      </c>
      <c r="F21" s="52">
        <v>1</v>
      </c>
      <c r="G21" s="124">
        <v>100</v>
      </c>
      <c r="H21" s="256">
        <v>14000</v>
      </c>
      <c r="I21" s="257"/>
      <c r="J21" s="123">
        <f>G21*H21</f>
        <v>1400000</v>
      </c>
      <c r="L21" s="60"/>
    </row>
    <row r="22" spans="1:12" ht="33" customHeight="1" x14ac:dyDescent="0.25">
      <c r="A22" s="12">
        <f t="shared" si="1"/>
        <v>5</v>
      </c>
      <c r="B22" s="49">
        <f>'[5]403469'!E3</f>
        <v>44582</v>
      </c>
      <c r="C22" s="50">
        <f>'[5]403469'!A3</f>
        <v>403469</v>
      </c>
      <c r="D22" s="51" t="s">
        <v>162</v>
      </c>
      <c r="E22" s="51" t="s">
        <v>163</v>
      </c>
      <c r="F22" s="52">
        <v>4</v>
      </c>
      <c r="G22" s="124">
        <v>100</v>
      </c>
      <c r="H22" s="256">
        <v>14000</v>
      </c>
      <c r="I22" s="257"/>
      <c r="J22" s="123">
        <f>G22*H22</f>
        <v>1400000</v>
      </c>
      <c r="L22" s="60"/>
    </row>
    <row r="23" spans="1:12" ht="33" customHeight="1" x14ac:dyDescent="0.25">
      <c r="A23" s="12">
        <f t="shared" si="1"/>
        <v>6</v>
      </c>
      <c r="B23" s="49" t="e">
        <f>[5]!Table224578910112345678910[Pick Up]</f>
        <v>#REF!</v>
      </c>
      <c r="C23" s="50">
        <f>'[5]403476'!A3</f>
        <v>403476</v>
      </c>
      <c r="D23" s="51" t="s">
        <v>162</v>
      </c>
      <c r="E23" s="51" t="s">
        <v>163</v>
      </c>
      <c r="F23" s="52">
        <v>1</v>
      </c>
      <c r="G23" s="124">
        <v>100</v>
      </c>
      <c r="H23" s="256">
        <v>14000</v>
      </c>
      <c r="I23" s="257"/>
      <c r="J23" s="123">
        <f>G23*H23</f>
        <v>1400000</v>
      </c>
      <c r="L23" s="60"/>
    </row>
    <row r="24" spans="1:12" ht="33" customHeight="1" x14ac:dyDescent="0.25">
      <c r="A24" s="12">
        <f t="shared" si="1"/>
        <v>7</v>
      </c>
      <c r="B24" s="49" t="e">
        <f>[5]!Table22457891011234567891011[Pick Up]</f>
        <v>#REF!</v>
      </c>
      <c r="C24" s="50">
        <f>'[5]403353'!A3</f>
        <v>403353</v>
      </c>
      <c r="D24" s="51" t="s">
        <v>162</v>
      </c>
      <c r="E24" s="51" t="s">
        <v>163</v>
      </c>
      <c r="F24" s="52">
        <v>1</v>
      </c>
      <c r="G24" s="124">
        <v>100</v>
      </c>
      <c r="H24" s="256">
        <v>14000</v>
      </c>
      <c r="I24" s="257"/>
      <c r="J24" s="123">
        <f t="shared" si="0"/>
        <v>1400000</v>
      </c>
      <c r="L24" s="60"/>
    </row>
    <row r="25" spans="1:12" ht="24.75" customHeight="1" thickBot="1" x14ac:dyDescent="0.3">
      <c r="A25" s="258" t="s">
        <v>20</v>
      </c>
      <c r="B25" s="259"/>
      <c r="C25" s="259"/>
      <c r="D25" s="259"/>
      <c r="E25" s="259"/>
      <c r="F25" s="259"/>
      <c r="G25" s="259"/>
      <c r="H25" s="259"/>
      <c r="I25" s="260"/>
      <c r="J25" s="14">
        <f>SUM(J18:J24)</f>
        <v>14360220</v>
      </c>
      <c r="L25" s="3" t="e">
        <f>#REF!+#REF!+#REF!+#REF!+#REF!+#REF!+#REF!+#REF!+#REF!+#REF!+#REF!+#REF!+#REF!+#REF!+#REF!+#REF!+#REF!+#REF!+#REF!+#REF!+#REF!+#REF!+#REF!+#REF!+#REF!+#REF!+#REF!+#REF!+#REF!+#REF!</f>
        <v>#REF!</v>
      </c>
    </row>
    <row r="26" spans="1:12" x14ac:dyDescent="0.25">
      <c r="A26" s="261"/>
      <c r="B26" s="261"/>
      <c r="C26" s="100"/>
      <c r="D26" s="100"/>
      <c r="E26" s="100"/>
      <c r="F26" s="100"/>
      <c r="G26" s="100"/>
      <c r="H26" s="16"/>
      <c r="I26" s="16"/>
      <c r="J26" s="17"/>
    </row>
    <row r="27" spans="1:12" x14ac:dyDescent="0.25">
      <c r="A27" s="100"/>
      <c r="B27" s="100"/>
      <c r="C27" s="100"/>
      <c r="D27" s="100"/>
      <c r="E27" s="100"/>
      <c r="F27" s="100"/>
      <c r="G27" s="18" t="s">
        <v>61</v>
      </c>
      <c r="H27" s="18"/>
      <c r="I27" s="16"/>
      <c r="J27" s="17">
        <f>J25*10%</f>
        <v>1436022</v>
      </c>
      <c r="L27" s="54"/>
    </row>
    <row r="28" spans="1:12" x14ac:dyDescent="0.25">
      <c r="A28" s="100"/>
      <c r="B28" s="100"/>
      <c r="C28" s="100"/>
      <c r="D28" s="100"/>
      <c r="E28" s="100"/>
      <c r="F28" s="100"/>
      <c r="G28" s="61" t="s">
        <v>62</v>
      </c>
      <c r="H28" s="61"/>
      <c r="I28" s="62"/>
      <c r="J28" s="63">
        <f>J25-J27</f>
        <v>12924198</v>
      </c>
      <c r="L28" s="54"/>
    </row>
    <row r="29" spans="1:12" x14ac:dyDescent="0.25">
      <c r="A29" s="100"/>
      <c r="B29" s="100"/>
      <c r="C29" s="100"/>
      <c r="D29" s="100"/>
      <c r="E29" s="100"/>
      <c r="F29" s="100"/>
      <c r="G29" s="18" t="s">
        <v>21</v>
      </c>
      <c r="H29" s="18"/>
      <c r="I29" s="54" t="e">
        <f>#REF!*1%</f>
        <v>#REF!</v>
      </c>
      <c r="J29" s="17">
        <f>J28*1%</f>
        <v>129241.98</v>
      </c>
    </row>
    <row r="30" spans="1:12" ht="16.5" thickBot="1" x14ac:dyDescent="0.3">
      <c r="A30" s="100"/>
      <c r="B30" s="100"/>
      <c r="C30" s="100"/>
      <c r="D30" s="100"/>
      <c r="E30" s="100"/>
      <c r="F30" s="100"/>
      <c r="G30" s="19" t="s">
        <v>46</v>
      </c>
      <c r="H30" s="19"/>
      <c r="I30" s="20">
        <f>I26*10%</f>
        <v>0</v>
      </c>
      <c r="J30" s="20">
        <f>J28*2%</f>
        <v>258483.96</v>
      </c>
    </row>
    <row r="31" spans="1:12" x14ac:dyDescent="0.25">
      <c r="E31" s="1"/>
      <c r="F31" s="1"/>
      <c r="G31" s="21" t="s">
        <v>63</v>
      </c>
      <c r="H31" s="21"/>
      <c r="I31" s="22" t="e">
        <f>I25+I29</f>
        <v>#REF!</v>
      </c>
      <c r="J31" s="22">
        <f>J28+J29-J30</f>
        <v>12794956.02</v>
      </c>
    </row>
    <row r="32" spans="1:12" ht="7.5" customHeight="1" x14ac:dyDescent="0.25">
      <c r="E32" s="1"/>
      <c r="F32" s="1"/>
      <c r="G32" s="21"/>
      <c r="H32" s="21"/>
      <c r="I32" s="22"/>
      <c r="J32" s="22"/>
    </row>
    <row r="33" spans="1:10" x14ac:dyDescent="0.25">
      <c r="A33" s="1" t="s">
        <v>164</v>
      </c>
      <c r="D33" s="1"/>
      <c r="E33" s="1"/>
      <c r="F33" s="1"/>
      <c r="G33" s="1"/>
      <c r="H33" s="21"/>
      <c r="I33" s="21"/>
      <c r="J33" s="22"/>
    </row>
    <row r="34" spans="1:10" ht="8.25" customHeight="1" x14ac:dyDescent="0.25">
      <c r="A34" s="23"/>
      <c r="D34" s="1"/>
      <c r="E34" s="1"/>
      <c r="F34" s="1"/>
      <c r="G34" s="1"/>
      <c r="H34" s="21"/>
      <c r="I34" s="21"/>
      <c r="J34" s="22"/>
    </row>
    <row r="35" spans="1:10" x14ac:dyDescent="0.25">
      <c r="A35" s="24" t="s">
        <v>22</v>
      </c>
    </row>
    <row r="36" spans="1:10" x14ac:dyDescent="0.25">
      <c r="A36" s="25" t="s">
        <v>23</v>
      </c>
      <c r="B36" s="26"/>
      <c r="C36" s="26"/>
      <c r="D36" s="27"/>
      <c r="E36" s="27"/>
      <c r="F36" s="27"/>
      <c r="G36" s="27"/>
    </row>
    <row r="37" spans="1:10" x14ac:dyDescent="0.25">
      <c r="A37" s="25" t="s">
        <v>24</v>
      </c>
      <c r="B37" s="26"/>
      <c r="C37" s="26"/>
      <c r="D37" s="27"/>
      <c r="E37" s="27"/>
      <c r="F37" s="27"/>
      <c r="G37" s="27"/>
    </row>
    <row r="38" spans="1:10" x14ac:dyDescent="0.25">
      <c r="A38" s="28" t="s">
        <v>25</v>
      </c>
      <c r="B38" s="29"/>
      <c r="C38" s="29"/>
      <c r="D38" s="27"/>
      <c r="E38" s="27"/>
      <c r="F38" s="27"/>
      <c r="G38" s="27"/>
    </row>
    <row r="39" spans="1:10" x14ac:dyDescent="0.25">
      <c r="A39" s="30" t="s">
        <v>0</v>
      </c>
      <c r="B39" s="31"/>
      <c r="C39" s="31"/>
      <c r="D39" s="27"/>
      <c r="E39" s="27"/>
      <c r="F39" s="27"/>
      <c r="G39" s="27"/>
    </row>
    <row r="40" spans="1:10" ht="9.75" customHeight="1" x14ac:dyDescent="0.25">
      <c r="A40" s="32"/>
      <c r="B40" s="32"/>
      <c r="C40" s="32"/>
    </row>
    <row r="41" spans="1:10" x14ac:dyDescent="0.25">
      <c r="H41" s="33" t="s">
        <v>48</v>
      </c>
      <c r="I41" s="262" t="str">
        <f>+J13</f>
        <v xml:space="preserve"> 10 Maret 2022</v>
      </c>
      <c r="J41" s="266"/>
    </row>
    <row r="45" spans="1:10" ht="18" customHeight="1" x14ac:dyDescent="0.25"/>
    <row r="46" spans="1:10" ht="17.25" customHeight="1" x14ac:dyDescent="0.25"/>
    <row r="48" spans="1:10" x14ac:dyDescent="0.25">
      <c r="H48" s="263" t="s">
        <v>26</v>
      </c>
      <c r="I48" s="263"/>
      <c r="J48" s="263"/>
    </row>
  </sheetData>
  <mergeCells count="16">
    <mergeCell ref="A25:I25"/>
    <mergeCell ref="A26:B26"/>
    <mergeCell ref="I41:J41"/>
    <mergeCell ref="H48:J48"/>
    <mergeCell ref="H19:I19"/>
    <mergeCell ref="H20:I20"/>
    <mergeCell ref="H21:I21"/>
    <mergeCell ref="H22:I22"/>
    <mergeCell ref="H23:I23"/>
    <mergeCell ref="H24:I24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L43"/>
  <sheetViews>
    <sheetView topLeftCell="A10" workbookViewId="0">
      <selection activeCell="J24" sqref="J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175</v>
      </c>
    </row>
    <row r="13" spans="1:10" x14ac:dyDescent="0.25">
      <c r="G13" s="267" t="s">
        <v>9</v>
      </c>
      <c r="H13" s="267"/>
      <c r="I13" s="5" t="s">
        <v>8</v>
      </c>
      <c r="J13" s="7" t="s">
        <v>145</v>
      </c>
    </row>
    <row r="14" spans="1:10" x14ac:dyDescent="0.25">
      <c r="G14" s="267" t="s">
        <v>57</v>
      </c>
      <c r="H14" s="267"/>
      <c r="I14" s="5" t="s">
        <v>8</v>
      </c>
      <c r="J14" s="2" t="s">
        <v>166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1" t="s">
        <v>59</v>
      </c>
      <c r="G17" s="101" t="s">
        <v>17</v>
      </c>
      <c r="H17" s="264" t="s">
        <v>18</v>
      </c>
      <c r="I17" s="265"/>
      <c r="J17" s="11" t="s">
        <v>19</v>
      </c>
    </row>
    <row r="18" spans="1:12" ht="48" customHeight="1" x14ac:dyDescent="0.25">
      <c r="A18" s="12">
        <v>1</v>
      </c>
      <c r="B18" s="49">
        <f>'[6]403357'!E3</f>
        <v>44585</v>
      </c>
      <c r="C18" s="50">
        <f>'[6]403357'!A3</f>
        <v>403357</v>
      </c>
      <c r="D18" s="51" t="s">
        <v>167</v>
      </c>
      <c r="E18" s="51" t="s">
        <v>168</v>
      </c>
      <c r="F18" s="52">
        <v>9</v>
      </c>
      <c r="G18" s="59">
        <f>'[6]403357'!N12</f>
        <v>217.62</v>
      </c>
      <c r="H18" s="256">
        <v>19000</v>
      </c>
      <c r="I18" s="257"/>
      <c r="J18" s="123">
        <f>G18*H18</f>
        <v>4134780</v>
      </c>
      <c r="L18" s="60"/>
    </row>
    <row r="19" spans="1:12" ht="32.2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SUM(J18:J18)</f>
        <v>4134780</v>
      </c>
      <c r="L19" s="3" t="e">
        <f>#REF!+#REF!+#REF!+#REF!+#REF!+#REF!+#REF!+#REF!+#REF!+#REF!+#REF!+#REF!+#REF!+#REF!+#REF!+#REF!+#REF!+#REF!+#REF!+#REF!+#REF!+#REF!+#REF!+#REF!+#REF!+#REF!+#REF!+#REF!+#REF!+#REF!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261"/>
      <c r="B20" s="261"/>
      <c r="C20" s="100"/>
      <c r="D20" s="100"/>
      <c r="E20" s="100"/>
      <c r="F20" s="100"/>
      <c r="G20" s="100"/>
      <c r="H20" s="16"/>
      <c r="I20" s="16"/>
      <c r="J20" s="17"/>
    </row>
    <row r="21" spans="1:12" x14ac:dyDescent="0.25">
      <c r="A21" s="100"/>
      <c r="B21" s="100"/>
      <c r="C21" s="100"/>
      <c r="D21" s="100"/>
      <c r="E21" s="100"/>
      <c r="F21" s="100"/>
      <c r="G21" s="18" t="s">
        <v>61</v>
      </c>
      <c r="H21" s="18"/>
      <c r="I21" s="16"/>
      <c r="J21" s="17">
        <f>J19*10%</f>
        <v>413478</v>
      </c>
      <c r="L21" s="54"/>
    </row>
    <row r="22" spans="1:12" x14ac:dyDescent="0.25">
      <c r="A22" s="100"/>
      <c r="B22" s="100"/>
      <c r="C22" s="100"/>
      <c r="D22" s="100"/>
      <c r="E22" s="100"/>
      <c r="F22" s="100"/>
      <c r="G22" s="61" t="s">
        <v>62</v>
      </c>
      <c r="H22" s="61"/>
      <c r="I22" s="62"/>
      <c r="J22" s="63">
        <f>J19-J21</f>
        <v>3721302</v>
      </c>
      <c r="L22" s="54"/>
    </row>
    <row r="23" spans="1:12" x14ac:dyDescent="0.25">
      <c r="A23" s="100"/>
      <c r="B23" s="100"/>
      <c r="C23" s="100"/>
      <c r="D23" s="100"/>
      <c r="E23" s="100"/>
      <c r="F23" s="100"/>
      <c r="G23" s="18" t="s">
        <v>21</v>
      </c>
      <c r="H23" s="18"/>
      <c r="I23" s="54" t="e">
        <f>#REF!*1%</f>
        <v>#REF!</v>
      </c>
      <c r="J23" s="17">
        <f>J22*1%</f>
        <v>37213.020000000004</v>
      </c>
    </row>
    <row r="24" spans="1:12" ht="16.5" thickBot="1" x14ac:dyDescent="0.3">
      <c r="A24" s="100"/>
      <c r="B24" s="100"/>
      <c r="C24" s="100"/>
      <c r="D24" s="100"/>
      <c r="E24" s="100"/>
      <c r="F24" s="100"/>
      <c r="G24" s="19" t="s">
        <v>46</v>
      </c>
      <c r="H24" s="19"/>
      <c r="I24" s="20">
        <f>I20*10%</f>
        <v>0</v>
      </c>
      <c r="J24" s="20">
        <f>J22*2%</f>
        <v>74426.040000000008</v>
      </c>
    </row>
    <row r="25" spans="1:12" x14ac:dyDescent="0.25">
      <c r="E25" s="1"/>
      <c r="F25" s="1"/>
      <c r="G25" s="21" t="s">
        <v>63</v>
      </c>
      <c r="H25" s="21"/>
      <c r="I25" s="22" t="e">
        <f>I19+I23</f>
        <v>#REF!</v>
      </c>
      <c r="J25" s="22">
        <f>J22+J23-J24</f>
        <v>3684088.98</v>
      </c>
    </row>
    <row r="26" spans="1:12" x14ac:dyDescent="0.25">
      <c r="E26" s="1"/>
      <c r="F26" s="1"/>
      <c r="G26" s="21"/>
      <c r="H26" s="21"/>
      <c r="I26" s="22"/>
      <c r="J26" s="22"/>
    </row>
    <row r="27" spans="1:12" x14ac:dyDescent="0.25">
      <c r="A27" s="1" t="s">
        <v>169</v>
      </c>
      <c r="D27" s="1"/>
      <c r="E27" s="1"/>
      <c r="F27" s="1"/>
      <c r="G27" s="1"/>
      <c r="H27" s="21"/>
      <c r="I27" s="21"/>
      <c r="J27" s="22"/>
    </row>
    <row r="28" spans="1:12" x14ac:dyDescent="0.25">
      <c r="A28" s="23"/>
      <c r="D28" s="1"/>
      <c r="E28" s="1"/>
      <c r="F28" s="1"/>
      <c r="G28" s="1"/>
      <c r="H28" s="21"/>
      <c r="I28" s="21"/>
      <c r="J28" s="22"/>
    </row>
    <row r="29" spans="1:12" x14ac:dyDescent="0.25">
      <c r="D29" s="1"/>
      <c r="E29" s="1"/>
      <c r="F29" s="1"/>
      <c r="G29" s="1"/>
      <c r="H29" s="21"/>
      <c r="I29" s="21"/>
      <c r="J29" s="22"/>
    </row>
    <row r="30" spans="1:12" x14ac:dyDescent="0.25">
      <c r="A30" s="24" t="s">
        <v>22</v>
      </c>
    </row>
    <row r="31" spans="1:12" x14ac:dyDescent="0.25">
      <c r="A31" s="25" t="s">
        <v>23</v>
      </c>
      <c r="B31" s="26"/>
      <c r="C31" s="26"/>
      <c r="D31" s="27"/>
      <c r="E31" s="27"/>
      <c r="F31" s="27"/>
      <c r="G31" s="27"/>
    </row>
    <row r="32" spans="1:12" x14ac:dyDescent="0.25">
      <c r="A32" s="25" t="s">
        <v>24</v>
      </c>
      <c r="B32" s="26"/>
      <c r="C32" s="26"/>
      <c r="D32" s="27"/>
      <c r="E32" s="27"/>
      <c r="F32" s="27"/>
      <c r="G32" s="27"/>
    </row>
    <row r="33" spans="1:10" x14ac:dyDescent="0.25">
      <c r="A33" s="28" t="s">
        <v>25</v>
      </c>
      <c r="B33" s="29"/>
      <c r="C33" s="29"/>
      <c r="D33" s="27"/>
      <c r="E33" s="27"/>
      <c r="F33" s="27"/>
      <c r="G33" s="27"/>
    </row>
    <row r="34" spans="1:10" x14ac:dyDescent="0.25">
      <c r="A34" s="30" t="s">
        <v>0</v>
      </c>
      <c r="B34" s="31"/>
      <c r="C34" s="31"/>
      <c r="D34" s="27"/>
      <c r="E34" s="27"/>
      <c r="F34" s="27"/>
      <c r="G34" s="27"/>
    </row>
    <row r="35" spans="1:10" x14ac:dyDescent="0.25">
      <c r="A35" s="32"/>
      <c r="B35" s="32"/>
      <c r="C35" s="32"/>
    </row>
    <row r="36" spans="1:10" x14ac:dyDescent="0.25">
      <c r="H36" s="33" t="s">
        <v>48</v>
      </c>
      <c r="I36" s="262" t="str">
        <f>+J13</f>
        <v xml:space="preserve"> 10 Maret 2022</v>
      </c>
      <c r="J36" s="266"/>
    </row>
    <row r="40" spans="1:10" ht="18" customHeight="1" x14ac:dyDescent="0.25"/>
    <row r="41" spans="1:10" ht="17.25" customHeight="1" x14ac:dyDescent="0.25"/>
    <row r="43" spans="1:10" x14ac:dyDescent="0.25">
      <c r="H43" s="263" t="s">
        <v>26</v>
      </c>
      <c r="I43" s="263"/>
      <c r="J43" s="263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L48"/>
  <sheetViews>
    <sheetView topLeftCell="A22" workbookViewId="0">
      <selection activeCell="J31" sqref="J3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9.75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19.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1" spans="1:10" ht="9.75" customHeight="1" x14ac:dyDescent="0.25"/>
    <row r="12" spans="1:10" x14ac:dyDescent="0.25">
      <c r="A12" s="2" t="s">
        <v>7</v>
      </c>
      <c r="B12" s="2" t="s">
        <v>56</v>
      </c>
      <c r="G12" s="267" t="s">
        <v>173</v>
      </c>
      <c r="H12" s="267"/>
      <c r="I12" s="5" t="s">
        <v>8</v>
      </c>
      <c r="J12" s="6" t="s">
        <v>174</v>
      </c>
    </row>
    <row r="13" spans="1:10" x14ac:dyDescent="0.25">
      <c r="G13" s="267" t="s">
        <v>9</v>
      </c>
      <c r="H13" s="267"/>
      <c r="I13" s="5" t="s">
        <v>8</v>
      </c>
      <c r="J13" s="7" t="s">
        <v>145</v>
      </c>
    </row>
    <row r="14" spans="1:10" x14ac:dyDescent="0.25">
      <c r="G14" s="267" t="s">
        <v>57</v>
      </c>
      <c r="H14" s="267"/>
      <c r="I14" s="5" t="s">
        <v>8</v>
      </c>
      <c r="J14" s="2" t="s">
        <v>170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9" customHeight="1" thickBot="1" x14ac:dyDescent="0.3"/>
    <row r="17" spans="1:12" ht="20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1" t="s">
        <v>59</v>
      </c>
      <c r="G17" s="101" t="s">
        <v>17</v>
      </c>
      <c r="H17" s="264" t="s">
        <v>18</v>
      </c>
      <c r="I17" s="265"/>
      <c r="J17" s="11" t="s">
        <v>19</v>
      </c>
    </row>
    <row r="18" spans="1:12" ht="33" customHeight="1" x14ac:dyDescent="0.25">
      <c r="A18" s="12">
        <v>1</v>
      </c>
      <c r="B18" s="49">
        <f>'[7]402768'!E3</f>
        <v>44562</v>
      </c>
      <c r="C18" s="50">
        <f>'[7]402768'!A3</f>
        <v>402768</v>
      </c>
      <c r="D18" s="51" t="s">
        <v>171</v>
      </c>
      <c r="E18" s="51" t="s">
        <v>172</v>
      </c>
      <c r="F18" s="52">
        <v>6</v>
      </c>
      <c r="G18" s="59">
        <f>'[7]402768'!N9</f>
        <v>246.83399999999997</v>
      </c>
      <c r="H18" s="256">
        <v>7000</v>
      </c>
      <c r="I18" s="257"/>
      <c r="J18" s="123">
        <f>G18*H18</f>
        <v>1727837.9999999998</v>
      </c>
      <c r="L18" s="60"/>
    </row>
    <row r="19" spans="1:12" ht="33" customHeight="1" x14ac:dyDescent="0.25">
      <c r="A19" s="12">
        <f>A18+1</f>
        <v>2</v>
      </c>
      <c r="B19" s="49">
        <f>'[7]402912'!E3</f>
        <v>44568</v>
      </c>
      <c r="C19" s="50">
        <f>'[7]402912'!A3</f>
        <v>402912</v>
      </c>
      <c r="D19" s="51" t="s">
        <v>171</v>
      </c>
      <c r="E19" s="51" t="s">
        <v>172</v>
      </c>
      <c r="F19" s="52">
        <v>9</v>
      </c>
      <c r="G19" s="124">
        <f>'[7]402912'!N12</f>
        <v>100.91250000000001</v>
      </c>
      <c r="H19" s="256">
        <v>7000</v>
      </c>
      <c r="I19" s="257"/>
      <c r="J19" s="123">
        <f t="shared" ref="J19:J25" si="0">G19*H19</f>
        <v>706387.50000000012</v>
      </c>
      <c r="L19" s="60"/>
    </row>
    <row r="20" spans="1:12" ht="33" customHeight="1" x14ac:dyDescent="0.25">
      <c r="A20" s="12">
        <f t="shared" ref="A20:A25" si="1">A19+1</f>
        <v>3</v>
      </c>
      <c r="B20" s="49" t="e">
        <f>[7]!Table2245789101123456[Pick Up]</f>
        <v>#REF!</v>
      </c>
      <c r="C20" s="50">
        <f>'[7]402927'!A3</f>
        <v>402927</v>
      </c>
      <c r="D20" s="51" t="s">
        <v>171</v>
      </c>
      <c r="E20" s="51" t="s">
        <v>172</v>
      </c>
      <c r="F20" s="52">
        <v>1</v>
      </c>
      <c r="G20" s="124">
        <v>100</v>
      </c>
      <c r="H20" s="256">
        <v>7000</v>
      </c>
      <c r="I20" s="257"/>
      <c r="J20" s="123">
        <f t="shared" si="0"/>
        <v>700000</v>
      </c>
      <c r="L20" s="60"/>
    </row>
    <row r="21" spans="1:12" ht="33" customHeight="1" x14ac:dyDescent="0.25">
      <c r="A21" s="12">
        <f t="shared" si="1"/>
        <v>4</v>
      </c>
      <c r="B21" s="49">
        <f>'[7]402932'!E3</f>
        <v>44574</v>
      </c>
      <c r="C21" s="50">
        <f>'[7]402932'!A3</f>
        <v>402932</v>
      </c>
      <c r="D21" s="51" t="s">
        <v>171</v>
      </c>
      <c r="E21" s="51" t="s">
        <v>172</v>
      </c>
      <c r="F21" s="52">
        <v>3</v>
      </c>
      <c r="G21" s="124">
        <v>100</v>
      </c>
      <c r="H21" s="256">
        <v>7000</v>
      </c>
      <c r="I21" s="257"/>
      <c r="J21" s="123">
        <f>G21*H21</f>
        <v>700000</v>
      </c>
      <c r="L21" s="60"/>
    </row>
    <row r="22" spans="1:12" ht="33" customHeight="1" x14ac:dyDescent="0.25">
      <c r="A22" s="12">
        <f t="shared" si="1"/>
        <v>5</v>
      </c>
      <c r="B22" s="49">
        <f>'[7]402942'!E3</f>
        <v>44577</v>
      </c>
      <c r="C22" s="50">
        <f>'[7]402942'!A3</f>
        <v>402942</v>
      </c>
      <c r="D22" s="51" t="s">
        <v>171</v>
      </c>
      <c r="E22" s="51" t="s">
        <v>172</v>
      </c>
      <c r="F22" s="52">
        <v>14</v>
      </c>
      <c r="G22" s="124">
        <f>'[7]402942'!N17</f>
        <v>172</v>
      </c>
      <c r="H22" s="256">
        <v>7000</v>
      </c>
      <c r="I22" s="257"/>
      <c r="J22" s="123">
        <f>G22*H22</f>
        <v>1204000</v>
      </c>
      <c r="L22" s="60"/>
    </row>
    <row r="23" spans="1:12" ht="33" customHeight="1" x14ac:dyDescent="0.25">
      <c r="A23" s="12">
        <f t="shared" si="1"/>
        <v>6</v>
      </c>
      <c r="B23" s="49">
        <f>'[7]403477'!E3</f>
        <v>44583</v>
      </c>
      <c r="C23" s="50">
        <f>'[7]403477'!A3</f>
        <v>403477</v>
      </c>
      <c r="D23" s="51" t="s">
        <v>171</v>
      </c>
      <c r="E23" s="51" t="s">
        <v>172</v>
      </c>
      <c r="F23" s="52">
        <v>2</v>
      </c>
      <c r="G23" s="124">
        <v>100</v>
      </c>
      <c r="H23" s="256">
        <v>7000</v>
      </c>
      <c r="I23" s="257"/>
      <c r="J23" s="123">
        <f>G23*H23</f>
        <v>700000</v>
      </c>
      <c r="L23" s="60"/>
    </row>
    <row r="24" spans="1:12" ht="33" customHeight="1" x14ac:dyDescent="0.25">
      <c r="A24" s="12">
        <f t="shared" si="1"/>
        <v>7</v>
      </c>
      <c r="B24" s="49">
        <f>'[7]403355'!E3</f>
        <v>44585</v>
      </c>
      <c r="C24" s="50">
        <f>'[7]403355'!A3</f>
        <v>403355</v>
      </c>
      <c r="D24" s="51" t="s">
        <v>171</v>
      </c>
      <c r="E24" s="51" t="s">
        <v>172</v>
      </c>
      <c r="F24" s="52">
        <v>2</v>
      </c>
      <c r="G24" s="124">
        <v>100</v>
      </c>
      <c r="H24" s="256">
        <v>7000</v>
      </c>
      <c r="I24" s="257"/>
      <c r="J24" s="123">
        <f t="shared" si="0"/>
        <v>700000</v>
      </c>
      <c r="L24" s="60"/>
    </row>
    <row r="25" spans="1:12" ht="33" customHeight="1" x14ac:dyDescent="0.25">
      <c r="A25" s="12">
        <f t="shared" si="1"/>
        <v>8</v>
      </c>
      <c r="B25" s="49">
        <f>'[7]403369'!E3</f>
        <v>44591</v>
      </c>
      <c r="C25" s="50">
        <f>'[7]403369'!A3</f>
        <v>403369</v>
      </c>
      <c r="D25" s="51" t="s">
        <v>171</v>
      </c>
      <c r="E25" s="51" t="s">
        <v>172</v>
      </c>
      <c r="F25" s="52">
        <v>2</v>
      </c>
      <c r="G25" s="124">
        <v>100</v>
      </c>
      <c r="H25" s="256">
        <v>7000</v>
      </c>
      <c r="I25" s="257"/>
      <c r="J25" s="123">
        <f t="shared" si="0"/>
        <v>700000</v>
      </c>
      <c r="L25" s="60"/>
    </row>
    <row r="26" spans="1:12" ht="25.5" customHeight="1" thickBot="1" x14ac:dyDescent="0.3">
      <c r="A26" s="258" t="s">
        <v>20</v>
      </c>
      <c r="B26" s="259"/>
      <c r="C26" s="259"/>
      <c r="D26" s="259"/>
      <c r="E26" s="259"/>
      <c r="F26" s="259"/>
      <c r="G26" s="259"/>
      <c r="H26" s="259"/>
      <c r="I26" s="260"/>
      <c r="J26" s="14">
        <f>SUM(J18:J25)</f>
        <v>7138225.5</v>
      </c>
      <c r="L26" s="3" t="e">
        <f>#REF!+#REF!+#REF!+#REF!+#REF!+#REF!+#REF!+#REF!+#REF!+#REF!+#REF!+#REF!+#REF!+#REF!+#REF!+#REF!+#REF!+#REF!+#REF!+#REF!+#REF!+#REF!+#REF!+#REF!+#REF!+#REF!+#REF!+#REF!+#REF!+#REF!</f>
        <v>#REF!</v>
      </c>
    </row>
    <row r="27" spans="1:12" x14ac:dyDescent="0.25">
      <c r="A27" s="261"/>
      <c r="B27" s="261"/>
      <c r="C27" s="100"/>
      <c r="D27" s="100"/>
      <c r="E27" s="100"/>
      <c r="F27" s="100"/>
      <c r="G27" s="100"/>
      <c r="H27" s="16"/>
      <c r="I27" s="16"/>
      <c r="J27" s="17"/>
    </row>
    <row r="28" spans="1:12" x14ac:dyDescent="0.25">
      <c r="A28" s="100"/>
      <c r="B28" s="100"/>
      <c r="C28" s="100"/>
      <c r="D28" s="100"/>
      <c r="E28" s="100"/>
      <c r="F28" s="100"/>
      <c r="G28" s="18" t="s">
        <v>61</v>
      </c>
      <c r="H28" s="18"/>
      <c r="I28" s="16"/>
      <c r="J28" s="17">
        <f>J26*10%</f>
        <v>713822.55</v>
      </c>
      <c r="L28" s="54"/>
    </row>
    <row r="29" spans="1:12" x14ac:dyDescent="0.25">
      <c r="A29" s="100"/>
      <c r="B29" s="100"/>
      <c r="C29" s="100"/>
      <c r="D29" s="100"/>
      <c r="E29" s="100"/>
      <c r="F29" s="100"/>
      <c r="G29" s="61" t="s">
        <v>62</v>
      </c>
      <c r="H29" s="61"/>
      <c r="I29" s="62"/>
      <c r="J29" s="63">
        <f>J26-J28</f>
        <v>6424402.9500000002</v>
      </c>
      <c r="L29" s="54"/>
    </row>
    <row r="30" spans="1:12" x14ac:dyDescent="0.25">
      <c r="A30" s="100"/>
      <c r="B30" s="100"/>
      <c r="C30" s="100"/>
      <c r="D30" s="100"/>
      <c r="E30" s="100"/>
      <c r="F30" s="100"/>
      <c r="G30" s="18" t="s">
        <v>21</v>
      </c>
      <c r="H30" s="18"/>
      <c r="I30" s="54" t="e">
        <f>#REF!*1%</f>
        <v>#REF!</v>
      </c>
      <c r="J30" s="17">
        <f>J29*1%</f>
        <v>64244.029500000004</v>
      </c>
    </row>
    <row r="31" spans="1:12" ht="16.5" thickBot="1" x14ac:dyDescent="0.3">
      <c r="A31" s="100"/>
      <c r="B31" s="100"/>
      <c r="C31" s="100"/>
      <c r="D31" s="100"/>
      <c r="E31" s="100"/>
      <c r="F31" s="100"/>
      <c r="G31" s="19" t="s">
        <v>46</v>
      </c>
      <c r="H31" s="19"/>
      <c r="I31" s="20">
        <f>I27*10%</f>
        <v>0</v>
      </c>
      <c r="J31" s="20">
        <f>J29*2%</f>
        <v>128488.05900000001</v>
      </c>
    </row>
    <row r="32" spans="1:12" x14ac:dyDescent="0.25">
      <c r="E32" s="1"/>
      <c r="F32" s="1"/>
      <c r="G32" s="21" t="s">
        <v>63</v>
      </c>
      <c r="H32" s="21"/>
      <c r="I32" s="22" t="e">
        <f>I26+I30</f>
        <v>#REF!</v>
      </c>
      <c r="J32" s="22">
        <f>J29+J30-J31</f>
        <v>6360158.9205</v>
      </c>
    </row>
    <row r="33" spans="1:10" ht="9.75" customHeight="1" x14ac:dyDescent="0.25">
      <c r="E33" s="1"/>
      <c r="F33" s="1"/>
      <c r="G33" s="21"/>
      <c r="H33" s="21"/>
      <c r="I33" s="22"/>
      <c r="J33" s="22"/>
    </row>
    <row r="34" spans="1:10" x14ac:dyDescent="0.25">
      <c r="A34" s="1" t="s">
        <v>176</v>
      </c>
      <c r="D34" s="1"/>
      <c r="E34" s="1"/>
      <c r="F34" s="1"/>
      <c r="G34" s="1"/>
      <c r="H34" s="21"/>
      <c r="I34" s="21"/>
      <c r="J34" s="22"/>
    </row>
    <row r="35" spans="1:10" ht="7.5" customHeight="1" x14ac:dyDescent="0.25">
      <c r="A35" s="23"/>
      <c r="D35" s="1"/>
      <c r="E35" s="1"/>
      <c r="F35" s="1"/>
      <c r="G35" s="1"/>
      <c r="H35" s="21"/>
      <c r="I35" s="21"/>
      <c r="J35" s="22"/>
    </row>
    <row r="36" spans="1:10" x14ac:dyDescent="0.25">
      <c r="A36" s="24" t="s">
        <v>22</v>
      </c>
    </row>
    <row r="37" spans="1:10" x14ac:dyDescent="0.25">
      <c r="A37" s="25" t="s">
        <v>23</v>
      </c>
      <c r="B37" s="26"/>
      <c r="C37" s="26"/>
      <c r="D37" s="27"/>
      <c r="E37" s="27"/>
      <c r="F37" s="27"/>
      <c r="G37" s="27"/>
    </row>
    <row r="38" spans="1:10" x14ac:dyDescent="0.25">
      <c r="A38" s="25" t="s">
        <v>24</v>
      </c>
      <c r="B38" s="26"/>
      <c r="C38" s="26"/>
      <c r="D38" s="27"/>
      <c r="E38" s="27"/>
      <c r="F38" s="27"/>
      <c r="G38" s="27"/>
    </row>
    <row r="39" spans="1:10" x14ac:dyDescent="0.25">
      <c r="A39" s="28" t="s">
        <v>25</v>
      </c>
      <c r="B39" s="29"/>
      <c r="C39" s="29"/>
      <c r="D39" s="27"/>
      <c r="E39" s="27"/>
      <c r="F39" s="27"/>
      <c r="G39" s="27"/>
    </row>
    <row r="40" spans="1:10" x14ac:dyDescent="0.25">
      <c r="A40" s="30" t="s">
        <v>0</v>
      </c>
      <c r="B40" s="31"/>
      <c r="C40" s="31"/>
      <c r="D40" s="27"/>
      <c r="E40" s="27"/>
      <c r="F40" s="27"/>
      <c r="G40" s="27"/>
    </row>
    <row r="41" spans="1:10" ht="11.25" customHeight="1" x14ac:dyDescent="0.25">
      <c r="A41" s="32"/>
      <c r="B41" s="32"/>
      <c r="C41" s="32"/>
    </row>
    <row r="42" spans="1:10" x14ac:dyDescent="0.25">
      <c r="H42" s="33" t="s">
        <v>48</v>
      </c>
      <c r="I42" s="262" t="str">
        <f>+J13</f>
        <v xml:space="preserve"> 10 Maret 2022</v>
      </c>
      <c r="J42" s="266"/>
    </row>
    <row r="46" spans="1:10" ht="18" customHeight="1" x14ac:dyDescent="0.25"/>
    <row r="47" spans="1:10" ht="17.25" customHeight="1" x14ac:dyDescent="0.25"/>
    <row r="48" spans="1:10" x14ac:dyDescent="0.25">
      <c r="H48" s="263" t="s">
        <v>26</v>
      </c>
      <c r="I48" s="263"/>
      <c r="J48" s="263"/>
    </row>
  </sheetData>
  <mergeCells count="17">
    <mergeCell ref="H25:I25"/>
    <mergeCell ref="A26:I26"/>
    <mergeCell ref="A27:B27"/>
    <mergeCell ref="I42:J42"/>
    <mergeCell ref="H48:J48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L47"/>
  <sheetViews>
    <sheetView topLeftCell="A16" workbookViewId="0">
      <selection activeCell="N23" sqref="N2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180</v>
      </c>
    </row>
    <row r="13" spans="1:10" x14ac:dyDescent="0.25">
      <c r="G13" s="267" t="s">
        <v>9</v>
      </c>
      <c r="H13" s="267"/>
      <c r="I13" s="5" t="s">
        <v>8</v>
      </c>
      <c r="J13" s="7" t="s">
        <v>145</v>
      </c>
    </row>
    <row r="14" spans="1:10" x14ac:dyDescent="0.25">
      <c r="G14" s="267" t="s">
        <v>57</v>
      </c>
      <c r="H14" s="267"/>
      <c r="I14" s="5" t="s">
        <v>8</v>
      </c>
      <c r="J14" s="2" t="s">
        <v>177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1" t="s">
        <v>59</v>
      </c>
      <c r="G17" s="101" t="s">
        <v>17</v>
      </c>
      <c r="H17" s="264" t="s">
        <v>18</v>
      </c>
      <c r="I17" s="265"/>
      <c r="J17" s="11" t="s">
        <v>19</v>
      </c>
    </row>
    <row r="18" spans="1:12" ht="31.5" customHeight="1" x14ac:dyDescent="0.25">
      <c r="A18" s="12">
        <v>1</v>
      </c>
      <c r="B18" s="49">
        <f>'[8]402798'!E3</f>
        <v>44568</v>
      </c>
      <c r="C18" s="50">
        <f>'[8]402798'!A3</f>
        <v>402798</v>
      </c>
      <c r="D18" s="51" t="s">
        <v>178</v>
      </c>
      <c r="E18" s="51" t="s">
        <v>177</v>
      </c>
      <c r="F18" s="52">
        <v>2</v>
      </c>
      <c r="G18" s="59">
        <v>100</v>
      </c>
      <c r="H18" s="256">
        <v>14000</v>
      </c>
      <c r="I18" s="257"/>
      <c r="J18" s="123">
        <f>G18*H18</f>
        <v>1400000</v>
      </c>
      <c r="L18" s="60"/>
    </row>
    <row r="19" spans="1:12" ht="31.5" customHeight="1" x14ac:dyDescent="0.25">
      <c r="A19" s="12">
        <f>A18+1</f>
        <v>2</v>
      </c>
      <c r="B19" s="49">
        <f>'[8]403022'!E3</f>
        <v>44574</v>
      </c>
      <c r="C19" s="50">
        <f>'[8]403022'!A3</f>
        <v>403022</v>
      </c>
      <c r="D19" s="51" t="s">
        <v>178</v>
      </c>
      <c r="E19" s="51" t="s">
        <v>177</v>
      </c>
      <c r="F19" s="52">
        <v>2</v>
      </c>
      <c r="G19" s="124">
        <v>100</v>
      </c>
      <c r="H19" s="256">
        <v>14000</v>
      </c>
      <c r="I19" s="257"/>
      <c r="J19" s="123">
        <f t="shared" ref="J19:J20" si="0">G19*H19</f>
        <v>1400000</v>
      </c>
      <c r="L19" s="60"/>
    </row>
    <row r="20" spans="1:12" ht="31.5" customHeight="1" x14ac:dyDescent="0.25">
      <c r="A20" s="12">
        <f t="shared" ref="A20:A22" si="1">A19+1</f>
        <v>3</v>
      </c>
      <c r="B20" s="49">
        <f>'[8]403473'!E3</f>
        <v>44583</v>
      </c>
      <c r="C20" s="50">
        <f>'[8]403473'!A3</f>
        <v>403473</v>
      </c>
      <c r="D20" s="51" t="s">
        <v>178</v>
      </c>
      <c r="E20" s="51" t="s">
        <v>177</v>
      </c>
      <c r="F20" s="52">
        <v>2</v>
      </c>
      <c r="G20" s="124">
        <v>100</v>
      </c>
      <c r="H20" s="256">
        <v>14000</v>
      </c>
      <c r="I20" s="257"/>
      <c r="J20" s="123">
        <f t="shared" si="0"/>
        <v>1400000</v>
      </c>
      <c r="L20" s="60"/>
    </row>
    <row r="21" spans="1:12" ht="31.5" customHeight="1" x14ac:dyDescent="0.25">
      <c r="A21" s="12">
        <f t="shared" si="1"/>
        <v>4</v>
      </c>
      <c r="B21" s="49">
        <f>'[8]403484'!E20</f>
        <v>44586</v>
      </c>
      <c r="C21" s="50">
        <f>'[8]403484'!A3</f>
        <v>403484</v>
      </c>
      <c r="D21" s="51" t="s">
        <v>178</v>
      </c>
      <c r="E21" s="51" t="s">
        <v>177</v>
      </c>
      <c r="F21" s="52">
        <v>20</v>
      </c>
      <c r="G21" s="124">
        <f>'[8]403484'!N23</f>
        <v>302.5</v>
      </c>
      <c r="H21" s="256">
        <v>14000</v>
      </c>
      <c r="I21" s="257"/>
      <c r="J21" s="123">
        <f>G21*H21</f>
        <v>4235000</v>
      </c>
      <c r="L21" s="60"/>
    </row>
    <row r="22" spans="1:12" ht="31.5" customHeight="1" x14ac:dyDescent="0.25">
      <c r="A22" s="12">
        <f t="shared" si="1"/>
        <v>5</v>
      </c>
      <c r="B22" s="49" t="e">
        <f>[8]!Table224578910112345678[Pick Up]</f>
        <v>#REF!</v>
      </c>
      <c r="C22" s="50">
        <f>'[8]403368'!A3</f>
        <v>403368</v>
      </c>
      <c r="D22" s="51" t="s">
        <v>178</v>
      </c>
      <c r="E22" s="51" t="s">
        <v>177</v>
      </c>
      <c r="F22" s="52">
        <v>5</v>
      </c>
      <c r="G22" s="124">
        <f>'[8]403368'!N8</f>
        <v>180</v>
      </c>
      <c r="H22" s="256">
        <v>14000</v>
      </c>
      <c r="I22" s="257"/>
      <c r="J22" s="123">
        <f>G22*H22</f>
        <v>2520000</v>
      </c>
      <c r="L22" s="60"/>
    </row>
    <row r="23" spans="1:12" ht="32.25" customHeight="1" thickBot="1" x14ac:dyDescent="0.3">
      <c r="A23" s="258" t="s">
        <v>20</v>
      </c>
      <c r="B23" s="259"/>
      <c r="C23" s="259"/>
      <c r="D23" s="259"/>
      <c r="E23" s="259"/>
      <c r="F23" s="259"/>
      <c r="G23" s="259"/>
      <c r="H23" s="259"/>
      <c r="I23" s="260"/>
      <c r="J23" s="14">
        <f>SUM(J18:J22)</f>
        <v>10955000</v>
      </c>
      <c r="L23" s="3"/>
    </row>
    <row r="24" spans="1:12" x14ac:dyDescent="0.25">
      <c r="A24" s="261"/>
      <c r="B24" s="261"/>
      <c r="C24" s="100"/>
      <c r="D24" s="100"/>
      <c r="E24" s="100"/>
      <c r="F24" s="100"/>
      <c r="G24" s="100"/>
      <c r="H24" s="16"/>
      <c r="I24" s="16"/>
      <c r="J24" s="17"/>
    </row>
    <row r="25" spans="1:12" x14ac:dyDescent="0.25">
      <c r="A25" s="100"/>
      <c r="B25" s="100"/>
      <c r="C25" s="100"/>
      <c r="D25" s="100"/>
      <c r="E25" s="100"/>
      <c r="F25" s="100"/>
      <c r="G25" s="18" t="s">
        <v>61</v>
      </c>
      <c r="H25" s="18"/>
      <c r="I25" s="16"/>
      <c r="J25" s="17">
        <f>J23*10%</f>
        <v>1095500</v>
      </c>
      <c r="L25" s="54"/>
    </row>
    <row r="26" spans="1:12" x14ac:dyDescent="0.25">
      <c r="A26" s="100"/>
      <c r="B26" s="100"/>
      <c r="C26" s="100"/>
      <c r="D26" s="100"/>
      <c r="E26" s="100"/>
      <c r="F26" s="100"/>
      <c r="G26" s="61" t="s">
        <v>62</v>
      </c>
      <c r="H26" s="61"/>
      <c r="I26" s="62"/>
      <c r="J26" s="63">
        <f>J23-J25</f>
        <v>9859500</v>
      </c>
      <c r="L26" s="54"/>
    </row>
    <row r="27" spans="1:12" x14ac:dyDescent="0.25">
      <c r="A27" s="100"/>
      <c r="B27" s="100"/>
      <c r="C27" s="100"/>
      <c r="D27" s="100"/>
      <c r="E27" s="100"/>
      <c r="F27" s="100"/>
      <c r="G27" s="18" t="s">
        <v>21</v>
      </c>
      <c r="H27" s="18"/>
      <c r="I27" s="54" t="e">
        <f>#REF!*1%</f>
        <v>#REF!</v>
      </c>
      <c r="J27" s="17">
        <f>J26*1%</f>
        <v>98595</v>
      </c>
    </row>
    <row r="28" spans="1:12" ht="16.5" thickBot="1" x14ac:dyDescent="0.3">
      <c r="A28" s="100"/>
      <c r="B28" s="100"/>
      <c r="C28" s="100"/>
      <c r="D28" s="100"/>
      <c r="E28" s="100"/>
      <c r="F28" s="100"/>
      <c r="G28" s="19" t="s">
        <v>46</v>
      </c>
      <c r="H28" s="19"/>
      <c r="I28" s="20">
        <f>I24*10%</f>
        <v>0</v>
      </c>
      <c r="J28" s="20">
        <f>J26*2%</f>
        <v>197190</v>
      </c>
    </row>
    <row r="29" spans="1:12" ht="20.25" customHeight="1" x14ac:dyDescent="0.25">
      <c r="E29" s="1"/>
      <c r="F29" s="1"/>
      <c r="G29" s="21" t="s">
        <v>63</v>
      </c>
      <c r="H29" s="21"/>
      <c r="I29" s="22" t="e">
        <f>I23+I27</f>
        <v>#REF!</v>
      </c>
      <c r="J29" s="22">
        <f>J26+J27-J28</f>
        <v>9760905</v>
      </c>
    </row>
    <row r="30" spans="1:12" x14ac:dyDescent="0.25">
      <c r="E30" s="1"/>
      <c r="F30" s="1"/>
      <c r="G30" s="21"/>
      <c r="H30" s="21"/>
      <c r="I30" s="22"/>
      <c r="J30" s="22"/>
    </row>
    <row r="31" spans="1:12" x14ac:dyDescent="0.25">
      <c r="A31" s="1" t="s">
        <v>179</v>
      </c>
      <c r="D31" s="1"/>
      <c r="E31" s="1"/>
      <c r="F31" s="1"/>
      <c r="G31" s="1"/>
      <c r="H31" s="21"/>
      <c r="I31" s="21"/>
      <c r="J31" s="22"/>
    </row>
    <row r="32" spans="1:12" x14ac:dyDescent="0.25">
      <c r="A32" s="23"/>
      <c r="D32" s="1"/>
      <c r="E32" s="1"/>
      <c r="F32" s="1"/>
      <c r="G32" s="1"/>
      <c r="H32" s="21"/>
      <c r="I32" s="21"/>
      <c r="J32" s="22"/>
    </row>
    <row r="33" spans="1:10" x14ac:dyDescent="0.25">
      <c r="D33" s="1"/>
      <c r="E33" s="1"/>
      <c r="F33" s="1"/>
      <c r="G33" s="1"/>
      <c r="H33" s="21"/>
      <c r="I33" s="21"/>
      <c r="J33" s="22"/>
    </row>
    <row r="34" spans="1:10" x14ac:dyDescent="0.25">
      <c r="A34" s="24" t="s">
        <v>22</v>
      </c>
    </row>
    <row r="35" spans="1:10" x14ac:dyDescent="0.25">
      <c r="A35" s="25" t="s">
        <v>23</v>
      </c>
      <c r="B35" s="26"/>
      <c r="C35" s="26"/>
      <c r="D35" s="27"/>
      <c r="E35" s="27"/>
      <c r="F35" s="27"/>
      <c r="G35" s="27"/>
    </row>
    <row r="36" spans="1:10" x14ac:dyDescent="0.25">
      <c r="A36" s="25" t="s">
        <v>24</v>
      </c>
      <c r="B36" s="26"/>
      <c r="C36" s="26"/>
      <c r="D36" s="27"/>
      <c r="E36" s="27"/>
      <c r="F36" s="27"/>
      <c r="G36" s="27"/>
    </row>
    <row r="37" spans="1:10" x14ac:dyDescent="0.25">
      <c r="A37" s="28" t="s">
        <v>25</v>
      </c>
      <c r="B37" s="29"/>
      <c r="C37" s="29"/>
      <c r="D37" s="27"/>
      <c r="E37" s="27"/>
      <c r="F37" s="27"/>
      <c r="G37" s="27"/>
    </row>
    <row r="38" spans="1:10" x14ac:dyDescent="0.25">
      <c r="A38" s="30" t="s">
        <v>0</v>
      </c>
      <c r="B38" s="31"/>
      <c r="C38" s="31"/>
      <c r="D38" s="27"/>
      <c r="E38" s="27"/>
      <c r="F38" s="27"/>
      <c r="G38" s="27"/>
    </row>
    <row r="39" spans="1:10" x14ac:dyDescent="0.25">
      <c r="A39" s="32"/>
      <c r="B39" s="32"/>
      <c r="C39" s="32"/>
    </row>
    <row r="40" spans="1:10" x14ac:dyDescent="0.25">
      <c r="H40" s="33" t="s">
        <v>48</v>
      </c>
      <c r="I40" s="262" t="str">
        <f>+J13</f>
        <v xml:space="preserve"> 10 Maret 2022</v>
      </c>
      <c r="J40" s="266"/>
    </row>
    <row r="44" spans="1:10" ht="18" customHeight="1" x14ac:dyDescent="0.25"/>
    <row r="45" spans="1:10" ht="17.25" customHeight="1" x14ac:dyDescent="0.25"/>
    <row r="47" spans="1:10" x14ac:dyDescent="0.25">
      <c r="H47" s="263" t="s">
        <v>26</v>
      </c>
      <c r="I47" s="263"/>
      <c r="J47" s="263"/>
    </row>
  </sheetData>
  <mergeCells count="14">
    <mergeCell ref="I40:J40"/>
    <mergeCell ref="H47:J47"/>
    <mergeCell ref="H19:I19"/>
    <mergeCell ref="H20:I20"/>
    <mergeCell ref="H21:I21"/>
    <mergeCell ref="H22:I22"/>
    <mergeCell ref="A23:I23"/>
    <mergeCell ref="A24:B24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Q41"/>
  <sheetViews>
    <sheetView topLeftCell="A10" workbookViewId="0">
      <selection activeCell="I15" sqref="I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54</v>
      </c>
      <c r="G12" s="3" t="s">
        <v>27</v>
      </c>
      <c r="H12" s="5" t="s">
        <v>8</v>
      </c>
      <c r="I12" s="6" t="s">
        <v>50</v>
      </c>
    </row>
    <row r="13" spans="1:9" x14ac:dyDescent="0.25">
      <c r="G13" s="3" t="s">
        <v>9</v>
      </c>
      <c r="H13" s="5" t="s">
        <v>8</v>
      </c>
      <c r="I13" s="7" t="s">
        <v>51</v>
      </c>
    </row>
    <row r="14" spans="1:9" x14ac:dyDescent="0.25">
      <c r="G14" s="3" t="s">
        <v>28</v>
      </c>
      <c r="H14" s="5" t="s">
        <v>8</v>
      </c>
      <c r="I14" s="7" t="s">
        <v>52</v>
      </c>
    </row>
    <row r="15" spans="1:9" x14ac:dyDescent="0.25">
      <c r="A15" s="2" t="s">
        <v>10</v>
      </c>
      <c r="B15" s="6" t="s">
        <v>11</v>
      </c>
      <c r="C15" s="6"/>
      <c r="G15" s="3" t="s">
        <v>29</v>
      </c>
      <c r="H15" s="5" t="s">
        <v>41</v>
      </c>
      <c r="I15" s="36" t="s">
        <v>53</v>
      </c>
    </row>
    <row r="16" spans="1:9" ht="16.5" thickBot="1" x14ac:dyDescent="0.3"/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" t="s">
        <v>42</v>
      </c>
      <c r="G17" s="264" t="s">
        <v>18</v>
      </c>
      <c r="H17" s="265"/>
      <c r="I17" s="11" t="s">
        <v>19</v>
      </c>
    </row>
    <row r="18" spans="1:17" ht="53.25" customHeight="1" x14ac:dyDescent="0.25">
      <c r="A18" s="12">
        <v>1</v>
      </c>
      <c r="B18" s="49">
        <v>44622</v>
      </c>
      <c r="C18" s="50"/>
      <c r="D18" s="51" t="s">
        <v>43</v>
      </c>
      <c r="E18" s="51" t="s">
        <v>44</v>
      </c>
      <c r="F18" s="52">
        <v>1</v>
      </c>
      <c r="G18" s="256">
        <v>35000000</v>
      </c>
      <c r="H18" s="257"/>
      <c r="I18" s="53">
        <f>G18</f>
        <v>35000000</v>
      </c>
    </row>
    <row r="19" spans="1:17" ht="25.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60"/>
      <c r="I19" s="14">
        <f>SUM(I18)</f>
        <v>35000000</v>
      </c>
    </row>
    <row r="20" spans="1:17" x14ac:dyDescent="0.25">
      <c r="A20" s="261"/>
      <c r="B20" s="261"/>
      <c r="C20" s="15"/>
      <c r="D20" s="15"/>
      <c r="E20" s="15"/>
      <c r="F20" s="15"/>
      <c r="G20" s="16"/>
      <c r="H20" s="16"/>
      <c r="I20" s="17"/>
    </row>
    <row r="21" spans="1:17" x14ac:dyDescent="0.25">
      <c r="A21" s="15"/>
      <c r="B21" s="15"/>
      <c r="C21" s="15"/>
      <c r="D21" s="15"/>
      <c r="E21" s="15"/>
      <c r="F21" s="15"/>
      <c r="G21" s="18" t="s">
        <v>45</v>
      </c>
      <c r="H21" s="54" t="e">
        <f>#REF!*1%</f>
        <v>#REF!</v>
      </c>
      <c r="I21" s="17">
        <f>I19*10%</f>
        <v>3500000</v>
      </c>
    </row>
    <row r="22" spans="1:17" ht="16.5" thickBot="1" x14ac:dyDescent="0.3">
      <c r="E22" s="1"/>
      <c r="F22" s="1"/>
      <c r="G22" s="55" t="s">
        <v>46</v>
      </c>
      <c r="H22" s="20">
        <v>0</v>
      </c>
      <c r="I22" s="20">
        <f>I19*2%</f>
        <v>700000</v>
      </c>
      <c r="Q22" s="2" t="s">
        <v>47</v>
      </c>
    </row>
    <row r="23" spans="1:17" x14ac:dyDescent="0.25">
      <c r="E23" s="1"/>
      <c r="F23" s="1"/>
      <c r="G23" s="21" t="s">
        <v>30</v>
      </c>
      <c r="H23" s="22" t="e">
        <f>H19+H21</f>
        <v>#REF!</v>
      </c>
      <c r="I23" s="22">
        <f>I19+I21-I22</f>
        <v>37800000</v>
      </c>
    </row>
    <row r="24" spans="1:17" x14ac:dyDescent="0.25">
      <c r="E24" s="1"/>
      <c r="F24" s="1"/>
      <c r="G24" s="21"/>
      <c r="H24" s="22"/>
      <c r="I24" s="22"/>
    </row>
    <row r="25" spans="1:17" x14ac:dyDescent="0.25">
      <c r="A25" s="1" t="s">
        <v>49</v>
      </c>
      <c r="D25" s="1"/>
      <c r="E25" s="1"/>
      <c r="F25" s="1"/>
      <c r="G25" s="21"/>
      <c r="H25" s="21"/>
      <c r="I25" s="22"/>
    </row>
    <row r="26" spans="1:17" x14ac:dyDescent="0.25">
      <c r="A26" s="23"/>
      <c r="D26" s="1"/>
      <c r="E26" s="1"/>
      <c r="F26" s="1"/>
      <c r="G26" s="21"/>
      <c r="H26" s="21"/>
      <c r="I26" s="22"/>
    </row>
    <row r="27" spans="1:17" x14ac:dyDescent="0.25">
      <c r="D27" s="1"/>
      <c r="E27" s="1"/>
      <c r="F27" s="1"/>
      <c r="G27" s="21"/>
      <c r="H27" s="21"/>
      <c r="I27" s="22"/>
    </row>
    <row r="28" spans="1:17" x14ac:dyDescent="0.25">
      <c r="A28" s="24" t="s">
        <v>22</v>
      </c>
    </row>
    <row r="29" spans="1:17" x14ac:dyDescent="0.25">
      <c r="A29" s="25" t="s">
        <v>23</v>
      </c>
      <c r="B29" s="26"/>
      <c r="C29" s="26"/>
      <c r="D29" s="27"/>
      <c r="E29" s="27"/>
      <c r="F29" s="27"/>
    </row>
    <row r="30" spans="1:17" x14ac:dyDescent="0.25">
      <c r="A30" s="25" t="s">
        <v>24</v>
      </c>
      <c r="B30" s="26"/>
      <c r="C30" s="26"/>
      <c r="D30" s="27"/>
      <c r="E30" s="27"/>
      <c r="F30" s="27"/>
    </row>
    <row r="31" spans="1:17" x14ac:dyDescent="0.25">
      <c r="A31" s="28" t="s">
        <v>25</v>
      </c>
      <c r="B31" s="29"/>
      <c r="C31" s="29"/>
      <c r="D31" s="27"/>
      <c r="E31" s="27"/>
      <c r="F31" s="27"/>
    </row>
    <row r="32" spans="1:17" x14ac:dyDescent="0.25">
      <c r="A32" s="30" t="s">
        <v>0</v>
      </c>
      <c r="B32" s="31"/>
      <c r="C32" s="31"/>
      <c r="D32" s="27"/>
      <c r="E32" s="27"/>
      <c r="F32" s="27"/>
    </row>
    <row r="33" spans="1:9" x14ac:dyDescent="0.25">
      <c r="A33" s="56"/>
      <c r="B33" s="56"/>
      <c r="C33" s="56"/>
    </row>
    <row r="34" spans="1:9" x14ac:dyDescent="0.25">
      <c r="A34" s="32"/>
      <c r="B34" s="32"/>
      <c r="C34" s="32"/>
    </row>
    <row r="35" spans="1:9" x14ac:dyDescent="0.25">
      <c r="G35" s="33" t="s">
        <v>48</v>
      </c>
      <c r="H35" s="262" t="str">
        <f>+I13</f>
        <v xml:space="preserve"> 02 Maret 2022</v>
      </c>
      <c r="I35" s="266"/>
    </row>
    <row r="38" spans="1:9" ht="18" customHeight="1" x14ac:dyDescent="0.25"/>
    <row r="39" spans="1:9" ht="17.25" customHeight="1" x14ac:dyDescent="0.25"/>
    <row r="41" spans="1:9" x14ac:dyDescent="0.25">
      <c r="G41" s="263" t="s">
        <v>26</v>
      </c>
      <c r="H41" s="263"/>
      <c r="I41" s="263"/>
    </row>
  </sheetData>
  <mergeCells count="7">
    <mergeCell ref="G41:I41"/>
    <mergeCell ref="A10:I10"/>
    <mergeCell ref="G17:H17"/>
    <mergeCell ref="G18:H18"/>
    <mergeCell ref="A19:H19"/>
    <mergeCell ref="A20:B20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L43"/>
  <sheetViews>
    <sheetView topLeftCell="A10" workbookViewId="0">
      <selection activeCell="J24" sqref="J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186</v>
      </c>
    </row>
    <row r="13" spans="1:10" x14ac:dyDescent="0.25">
      <c r="G13" s="267" t="s">
        <v>9</v>
      </c>
      <c r="H13" s="267"/>
      <c r="I13" s="5" t="s">
        <v>8</v>
      </c>
      <c r="J13" s="7" t="s">
        <v>145</v>
      </c>
    </row>
    <row r="14" spans="1:10" x14ac:dyDescent="0.25">
      <c r="G14" s="267" t="s">
        <v>57</v>
      </c>
      <c r="H14" s="267"/>
      <c r="I14" s="5" t="s">
        <v>8</v>
      </c>
      <c r="J14" s="2" t="s">
        <v>181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182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1" t="s">
        <v>59</v>
      </c>
      <c r="G17" s="101" t="s">
        <v>17</v>
      </c>
      <c r="H17" s="264" t="s">
        <v>18</v>
      </c>
      <c r="I17" s="265"/>
      <c r="J17" s="11" t="s">
        <v>19</v>
      </c>
    </row>
    <row r="18" spans="1:12" ht="48" customHeight="1" x14ac:dyDescent="0.25">
      <c r="A18" s="12">
        <v>1</v>
      </c>
      <c r="B18" s="49">
        <f>'[9]405853'!E3</f>
        <v>44537</v>
      </c>
      <c r="C18" s="50">
        <f>'[9]405853'!A3</f>
        <v>405853</v>
      </c>
      <c r="D18" s="51" t="s">
        <v>183</v>
      </c>
      <c r="E18" s="51" t="s">
        <v>184</v>
      </c>
      <c r="F18" s="52">
        <v>3</v>
      </c>
      <c r="G18" s="13">
        <v>54</v>
      </c>
      <c r="H18" s="256">
        <v>5500</v>
      </c>
      <c r="I18" s="257"/>
      <c r="J18" s="123">
        <f>G18*H18</f>
        <v>297000</v>
      </c>
      <c r="L18" s="60"/>
    </row>
    <row r="19" spans="1:12" ht="32.2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SUM(J18:J18)</f>
        <v>297000</v>
      </c>
      <c r="L19" s="3" t="e">
        <f>#REF!+#REF!+#REF!+#REF!+#REF!+#REF!+#REF!+#REF!+#REF!+#REF!+#REF!+#REF!+#REF!+#REF!+#REF!+#REF!+#REF!+#REF!+#REF!+#REF!+#REF!+#REF!+#REF!+#REF!+#REF!+#REF!+#REF!+#REF!+#REF!+#REF!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261"/>
      <c r="B20" s="261"/>
      <c r="C20" s="100"/>
      <c r="D20" s="100"/>
      <c r="E20" s="100"/>
      <c r="F20" s="100"/>
      <c r="G20" s="100"/>
      <c r="H20" s="16"/>
      <c r="I20" s="16"/>
      <c r="J20" s="17"/>
    </row>
    <row r="21" spans="1:12" x14ac:dyDescent="0.25">
      <c r="A21" s="100"/>
      <c r="B21" s="100"/>
      <c r="C21" s="100"/>
      <c r="D21" s="100"/>
      <c r="E21" s="100"/>
      <c r="F21" s="100"/>
      <c r="G21" s="18" t="s">
        <v>61</v>
      </c>
      <c r="H21" s="18"/>
      <c r="I21" s="16"/>
      <c r="J21" s="17">
        <f>J19*10%</f>
        <v>29700</v>
      </c>
      <c r="L21" s="54"/>
    </row>
    <row r="22" spans="1:12" x14ac:dyDescent="0.25">
      <c r="A22" s="100"/>
      <c r="B22" s="100"/>
      <c r="C22" s="100"/>
      <c r="D22" s="100"/>
      <c r="E22" s="100"/>
      <c r="F22" s="100"/>
      <c r="G22" s="61" t="s">
        <v>62</v>
      </c>
      <c r="H22" s="61"/>
      <c r="I22" s="62"/>
      <c r="J22" s="63">
        <f>J19-J21</f>
        <v>267300</v>
      </c>
      <c r="L22" s="54"/>
    </row>
    <row r="23" spans="1:12" x14ac:dyDescent="0.25">
      <c r="A23" s="100"/>
      <c r="B23" s="100"/>
      <c r="C23" s="100"/>
      <c r="D23" s="100"/>
      <c r="E23" s="100"/>
      <c r="F23" s="100"/>
      <c r="G23" s="18" t="s">
        <v>21</v>
      </c>
      <c r="H23" s="18"/>
      <c r="I23" s="54" t="e">
        <f>#REF!*1%</f>
        <v>#REF!</v>
      </c>
      <c r="J23" s="17">
        <f>J22*1%</f>
        <v>2673</v>
      </c>
    </row>
    <row r="24" spans="1:12" ht="16.5" thickBot="1" x14ac:dyDescent="0.3">
      <c r="A24" s="100"/>
      <c r="B24" s="100"/>
      <c r="C24" s="100"/>
      <c r="D24" s="100"/>
      <c r="E24" s="100"/>
      <c r="F24" s="100"/>
      <c r="G24" s="19" t="s">
        <v>46</v>
      </c>
      <c r="H24" s="19"/>
      <c r="I24" s="20">
        <f>I20*10%</f>
        <v>0</v>
      </c>
      <c r="J24" s="20">
        <f>J22*2%</f>
        <v>5346</v>
      </c>
    </row>
    <row r="25" spans="1:12" x14ac:dyDescent="0.25">
      <c r="E25" s="1"/>
      <c r="F25" s="1"/>
      <c r="G25" s="21" t="s">
        <v>63</v>
      </c>
      <c r="H25" s="21"/>
      <c r="I25" s="22" t="e">
        <f>I19+I23</f>
        <v>#REF!</v>
      </c>
      <c r="J25" s="22">
        <f>J22+J23-J24</f>
        <v>264627</v>
      </c>
    </row>
    <row r="26" spans="1:12" x14ac:dyDescent="0.25">
      <c r="E26" s="1"/>
      <c r="F26" s="1"/>
      <c r="G26" s="21"/>
      <c r="H26" s="21"/>
      <c r="I26" s="22"/>
      <c r="J26" s="22"/>
    </row>
    <row r="27" spans="1:12" x14ac:dyDescent="0.25">
      <c r="A27" s="1" t="s">
        <v>185</v>
      </c>
      <c r="D27" s="1"/>
      <c r="E27" s="1"/>
      <c r="F27" s="1"/>
      <c r="G27" s="1"/>
      <c r="H27" s="21"/>
      <c r="I27" s="21"/>
      <c r="J27" s="22"/>
    </row>
    <row r="28" spans="1:12" x14ac:dyDescent="0.25">
      <c r="A28" s="23"/>
      <c r="D28" s="1"/>
      <c r="E28" s="1"/>
      <c r="F28" s="1"/>
      <c r="G28" s="1"/>
      <c r="H28" s="21"/>
      <c r="I28" s="21"/>
      <c r="J28" s="22"/>
    </row>
    <row r="29" spans="1:12" x14ac:dyDescent="0.25">
      <c r="D29" s="1"/>
      <c r="E29" s="1"/>
      <c r="F29" s="1"/>
      <c r="G29" s="1"/>
      <c r="H29" s="21"/>
      <c r="I29" s="21"/>
      <c r="J29" s="22"/>
    </row>
    <row r="30" spans="1:12" x14ac:dyDescent="0.25">
      <c r="A30" s="24" t="s">
        <v>22</v>
      </c>
    </row>
    <row r="31" spans="1:12" x14ac:dyDescent="0.25">
      <c r="A31" s="25" t="s">
        <v>23</v>
      </c>
      <c r="B31" s="26"/>
      <c r="C31" s="26"/>
      <c r="D31" s="27"/>
      <c r="E31" s="27"/>
      <c r="F31" s="27"/>
      <c r="G31" s="27"/>
    </row>
    <row r="32" spans="1:12" x14ac:dyDescent="0.25">
      <c r="A32" s="25" t="s">
        <v>24</v>
      </c>
      <c r="B32" s="26"/>
      <c r="C32" s="26"/>
      <c r="D32" s="27"/>
      <c r="E32" s="27"/>
      <c r="F32" s="27"/>
      <c r="G32" s="27"/>
    </row>
    <row r="33" spans="1:10" x14ac:dyDescent="0.25">
      <c r="A33" s="28" t="s">
        <v>25</v>
      </c>
      <c r="B33" s="29"/>
      <c r="C33" s="29"/>
      <c r="D33" s="27"/>
      <c r="E33" s="27"/>
      <c r="F33" s="27"/>
      <c r="G33" s="27"/>
    </row>
    <row r="34" spans="1:10" x14ac:dyDescent="0.25">
      <c r="A34" s="30" t="s">
        <v>0</v>
      </c>
      <c r="B34" s="31"/>
      <c r="C34" s="31"/>
      <c r="D34" s="27"/>
      <c r="E34" s="27"/>
      <c r="F34" s="27"/>
      <c r="G34" s="27"/>
    </row>
    <row r="35" spans="1:10" x14ac:dyDescent="0.25">
      <c r="A35" s="32"/>
      <c r="B35" s="32"/>
      <c r="C35" s="32"/>
    </row>
    <row r="36" spans="1:10" x14ac:dyDescent="0.25">
      <c r="H36" s="33" t="s">
        <v>48</v>
      </c>
      <c r="I36" s="262" t="str">
        <f>+J13</f>
        <v xml:space="preserve"> 10 Maret 2022</v>
      </c>
      <c r="J36" s="266"/>
    </row>
    <row r="40" spans="1:10" ht="18" customHeight="1" x14ac:dyDescent="0.25"/>
    <row r="41" spans="1:10" ht="17.25" customHeight="1" x14ac:dyDescent="0.25"/>
    <row r="43" spans="1:10" x14ac:dyDescent="0.25">
      <c r="H43" s="263" t="s">
        <v>26</v>
      </c>
      <c r="I43" s="263"/>
      <c r="J43" s="263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N46"/>
  <sheetViews>
    <sheetView topLeftCell="A19" workbookViewId="0">
      <selection activeCell="J27" sqref="J27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3" width="9.140625" style="2"/>
    <col min="14" max="14" width="14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191</v>
      </c>
    </row>
    <row r="13" spans="1:10" x14ac:dyDescent="0.25">
      <c r="G13" s="267" t="s">
        <v>9</v>
      </c>
      <c r="H13" s="267"/>
      <c r="I13" s="5" t="s">
        <v>8</v>
      </c>
      <c r="J13" s="7" t="s">
        <v>145</v>
      </c>
    </row>
    <row r="14" spans="1:10" x14ac:dyDescent="0.25">
      <c r="G14" s="267" t="s">
        <v>57</v>
      </c>
      <c r="H14" s="267"/>
      <c r="I14" s="5" t="s">
        <v>8</v>
      </c>
      <c r="J14" s="2" t="s">
        <v>187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16.5" thickBot="1" x14ac:dyDescent="0.3"/>
    <row r="17" spans="1:14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1" t="s">
        <v>59</v>
      </c>
      <c r="G17" s="101" t="s">
        <v>17</v>
      </c>
      <c r="H17" s="264" t="s">
        <v>18</v>
      </c>
      <c r="I17" s="265"/>
      <c r="J17" s="11" t="s">
        <v>19</v>
      </c>
    </row>
    <row r="18" spans="1:14" ht="48" customHeight="1" x14ac:dyDescent="0.25">
      <c r="A18" s="12">
        <v>1</v>
      </c>
      <c r="B18" s="49" t="e">
        <f>[10]!Table22457891011234[Pick Up]</f>
        <v>#REF!</v>
      </c>
      <c r="C18" s="50">
        <f>'[10]402775'!A3</f>
        <v>402775</v>
      </c>
      <c r="D18" s="51" t="s">
        <v>188</v>
      </c>
      <c r="E18" s="51" t="s">
        <v>189</v>
      </c>
      <c r="F18" s="52">
        <v>1</v>
      </c>
      <c r="G18" s="59">
        <v>100</v>
      </c>
      <c r="H18" s="256">
        <v>14000</v>
      </c>
      <c r="I18" s="257"/>
      <c r="J18" s="123">
        <f>G18*H18</f>
        <v>1400000</v>
      </c>
      <c r="L18" s="60">
        <v>100</v>
      </c>
      <c r="M18" s="2">
        <v>14000</v>
      </c>
      <c r="N18" s="2">
        <f>L18*M18</f>
        <v>1400000</v>
      </c>
    </row>
    <row r="19" spans="1:14" ht="48" customHeight="1" x14ac:dyDescent="0.25">
      <c r="A19" s="12">
        <f>A18+1</f>
        <v>2</v>
      </c>
      <c r="B19" s="49">
        <f>'[10]403356'!E3</f>
        <v>44585</v>
      </c>
      <c r="C19" s="50">
        <f>'[10]403356'!A3</f>
        <v>403356</v>
      </c>
      <c r="D19" s="51" t="s">
        <v>188</v>
      </c>
      <c r="E19" s="51" t="s">
        <v>189</v>
      </c>
      <c r="F19" s="52">
        <v>4</v>
      </c>
      <c r="G19" s="124">
        <f>'[10]403356'!N7</f>
        <v>146.74349999999998</v>
      </c>
      <c r="H19" s="256">
        <v>14000</v>
      </c>
      <c r="I19" s="257"/>
      <c r="J19" s="123">
        <f t="shared" ref="J19:J20" si="0">G19*H19</f>
        <v>2054408.9999999998</v>
      </c>
      <c r="L19" s="60">
        <v>147</v>
      </c>
      <c r="M19" s="2">
        <v>14000</v>
      </c>
      <c r="N19" s="2">
        <f t="shared" ref="N19:N21" si="1">L19*M19</f>
        <v>2058000</v>
      </c>
    </row>
    <row r="20" spans="1:14" ht="48" customHeight="1" x14ac:dyDescent="0.25">
      <c r="A20" s="12">
        <f t="shared" ref="A20:A21" si="2">A19+1</f>
        <v>3</v>
      </c>
      <c r="B20" s="49">
        <f>'[10]403483'!E3</f>
        <v>44586</v>
      </c>
      <c r="C20" s="50">
        <f>'[10]403483'!A3</f>
        <v>403483</v>
      </c>
      <c r="D20" s="51" t="s">
        <v>188</v>
      </c>
      <c r="E20" s="51" t="s">
        <v>189</v>
      </c>
      <c r="F20" s="52">
        <v>12</v>
      </c>
      <c r="G20" s="124">
        <f>'[10]403483'!N15</f>
        <v>208.74900000000002</v>
      </c>
      <c r="H20" s="256">
        <v>14000</v>
      </c>
      <c r="I20" s="257"/>
      <c r="J20" s="123">
        <f t="shared" si="0"/>
        <v>2922486.0000000005</v>
      </c>
      <c r="L20" s="60">
        <v>209</v>
      </c>
      <c r="M20" s="2">
        <v>14000</v>
      </c>
      <c r="N20" s="2">
        <f t="shared" si="1"/>
        <v>2926000</v>
      </c>
    </row>
    <row r="21" spans="1:14" ht="48" customHeight="1" x14ac:dyDescent="0.25">
      <c r="A21" s="12">
        <f t="shared" si="2"/>
        <v>4</v>
      </c>
      <c r="B21" s="49" t="e">
        <f>[10]!Table224578910112345678[Pick Up]</f>
        <v>#REF!</v>
      </c>
      <c r="C21" s="50">
        <f>'[10]403489'!A3</f>
        <v>403489</v>
      </c>
      <c r="D21" s="51" t="s">
        <v>188</v>
      </c>
      <c r="E21" s="51" t="s">
        <v>189</v>
      </c>
      <c r="F21" s="52">
        <v>4</v>
      </c>
      <c r="G21" s="124">
        <f>'[10]403489'!N7</f>
        <v>252.875</v>
      </c>
      <c r="H21" s="256">
        <v>14000</v>
      </c>
      <c r="I21" s="257"/>
      <c r="J21" s="123">
        <f>G21*H21</f>
        <v>3540250</v>
      </c>
      <c r="L21" s="60">
        <v>253</v>
      </c>
      <c r="M21" s="2">
        <v>14000</v>
      </c>
      <c r="N21" s="2">
        <f t="shared" si="1"/>
        <v>3542000</v>
      </c>
    </row>
    <row r="22" spans="1:14" ht="24.75" customHeight="1" thickBot="1" x14ac:dyDescent="0.3">
      <c r="A22" s="258" t="s">
        <v>20</v>
      </c>
      <c r="B22" s="259"/>
      <c r="C22" s="259"/>
      <c r="D22" s="259"/>
      <c r="E22" s="259"/>
      <c r="F22" s="259"/>
      <c r="G22" s="259"/>
      <c r="H22" s="259"/>
      <c r="I22" s="260"/>
      <c r="J22" s="14">
        <f>SUM(J18:J21)</f>
        <v>9917145</v>
      </c>
      <c r="L22" s="3"/>
      <c r="N22" s="125">
        <f>SUM(N18:N21)</f>
        <v>9926000</v>
      </c>
    </row>
    <row r="23" spans="1:14" x14ac:dyDescent="0.25">
      <c r="A23" s="261"/>
      <c r="B23" s="261"/>
      <c r="C23" s="100"/>
      <c r="D23" s="100"/>
      <c r="E23" s="100"/>
      <c r="F23" s="100"/>
      <c r="G23" s="100"/>
      <c r="H23" s="16"/>
      <c r="I23" s="16"/>
      <c r="J23" s="17"/>
    </row>
    <row r="24" spans="1:14" x14ac:dyDescent="0.25">
      <c r="A24" s="100"/>
      <c r="B24" s="100"/>
      <c r="C24" s="100"/>
      <c r="D24" s="100"/>
      <c r="E24" s="100"/>
      <c r="F24" s="100"/>
      <c r="G24" s="18" t="s">
        <v>61</v>
      </c>
      <c r="H24" s="18"/>
      <c r="I24" s="16"/>
      <c r="J24" s="17">
        <f>J22*10%</f>
        <v>991714.5</v>
      </c>
      <c r="L24" s="54"/>
    </row>
    <row r="25" spans="1:14" x14ac:dyDescent="0.25">
      <c r="A25" s="100"/>
      <c r="B25" s="100"/>
      <c r="C25" s="100"/>
      <c r="D25" s="100"/>
      <c r="E25" s="100"/>
      <c r="F25" s="100"/>
      <c r="G25" s="61" t="s">
        <v>62</v>
      </c>
      <c r="H25" s="61"/>
      <c r="I25" s="62"/>
      <c r="J25" s="63">
        <f>J22-J24</f>
        <v>8925430.5</v>
      </c>
      <c r="L25" s="54">
        <f>J22-J24</f>
        <v>8925430.5</v>
      </c>
    </row>
    <row r="26" spans="1:14" x14ac:dyDescent="0.25">
      <c r="A26" s="100"/>
      <c r="B26" s="100"/>
      <c r="C26" s="100"/>
      <c r="D26" s="100"/>
      <c r="E26" s="100"/>
      <c r="F26" s="100"/>
      <c r="G26" s="18" t="s">
        <v>21</v>
      </c>
      <c r="H26" s="18"/>
      <c r="I26" s="54" t="e">
        <f>#REF!*1%</f>
        <v>#REF!</v>
      </c>
      <c r="J26" s="17">
        <f>J25*1%</f>
        <v>89254.305000000008</v>
      </c>
    </row>
    <row r="27" spans="1:14" ht="16.5" thickBot="1" x14ac:dyDescent="0.3">
      <c r="A27" s="100"/>
      <c r="B27" s="100"/>
      <c r="C27" s="100"/>
      <c r="D27" s="100"/>
      <c r="E27" s="100"/>
      <c r="F27" s="100"/>
      <c r="G27" s="19" t="s">
        <v>46</v>
      </c>
      <c r="H27" s="19"/>
      <c r="I27" s="20">
        <f>I23*10%</f>
        <v>0</v>
      </c>
      <c r="J27" s="20">
        <f>J25*2%</f>
        <v>178508.61000000002</v>
      </c>
    </row>
    <row r="28" spans="1:14" x14ac:dyDescent="0.25">
      <c r="E28" s="1"/>
      <c r="F28" s="1"/>
      <c r="G28" s="21" t="s">
        <v>63</v>
      </c>
      <c r="H28" s="21"/>
      <c r="I28" s="22" t="e">
        <f>I22+I26</f>
        <v>#REF!</v>
      </c>
      <c r="J28" s="22">
        <f>J25+J26-J27</f>
        <v>8836176.1950000003</v>
      </c>
    </row>
    <row r="29" spans="1:14" x14ac:dyDescent="0.25">
      <c r="E29" s="1"/>
      <c r="F29" s="1"/>
      <c r="G29" s="21"/>
      <c r="H29" s="21"/>
      <c r="I29" s="22"/>
      <c r="J29" s="22"/>
    </row>
    <row r="30" spans="1:14" x14ac:dyDescent="0.25">
      <c r="A30" s="1" t="s">
        <v>190</v>
      </c>
      <c r="D30" s="1"/>
      <c r="E30" s="1"/>
      <c r="F30" s="1"/>
      <c r="G30" s="1"/>
      <c r="H30" s="21"/>
      <c r="I30" s="21"/>
      <c r="J30" s="22"/>
    </row>
    <row r="31" spans="1:14" x14ac:dyDescent="0.25">
      <c r="A31" s="23"/>
      <c r="D31" s="1"/>
      <c r="E31" s="1"/>
      <c r="F31" s="1"/>
      <c r="G31" s="1"/>
      <c r="H31" s="21"/>
      <c r="I31" s="21"/>
      <c r="J31" s="22"/>
    </row>
    <row r="32" spans="1:14" x14ac:dyDescent="0.25">
      <c r="D32" s="1"/>
      <c r="E32" s="1"/>
      <c r="F32" s="1"/>
      <c r="G32" s="1"/>
      <c r="H32" s="21"/>
      <c r="I32" s="21"/>
      <c r="J32" s="22"/>
    </row>
    <row r="33" spans="1:10" x14ac:dyDescent="0.25">
      <c r="A33" s="24" t="s">
        <v>22</v>
      </c>
    </row>
    <row r="34" spans="1:10" x14ac:dyDescent="0.25">
      <c r="A34" s="25" t="s">
        <v>23</v>
      </c>
      <c r="B34" s="26"/>
      <c r="C34" s="26"/>
      <c r="D34" s="27"/>
      <c r="E34" s="27"/>
      <c r="F34" s="27"/>
      <c r="G34" s="27"/>
    </row>
    <row r="35" spans="1:10" x14ac:dyDescent="0.25">
      <c r="A35" s="25" t="s">
        <v>24</v>
      </c>
      <c r="B35" s="26"/>
      <c r="C35" s="26"/>
      <c r="D35" s="27"/>
      <c r="E35" s="27"/>
      <c r="F35" s="27"/>
      <c r="G35" s="27"/>
    </row>
    <row r="36" spans="1:10" x14ac:dyDescent="0.25">
      <c r="A36" s="28" t="s">
        <v>25</v>
      </c>
      <c r="B36" s="29"/>
      <c r="C36" s="29"/>
      <c r="D36" s="27"/>
      <c r="E36" s="27"/>
      <c r="F36" s="27"/>
      <c r="G36" s="27"/>
    </row>
    <row r="37" spans="1:10" x14ac:dyDescent="0.25">
      <c r="A37" s="30" t="s">
        <v>0</v>
      </c>
      <c r="B37" s="31"/>
      <c r="C37" s="31"/>
      <c r="D37" s="27"/>
      <c r="E37" s="27"/>
      <c r="F37" s="27"/>
      <c r="G37" s="27"/>
    </row>
    <row r="38" spans="1:10" x14ac:dyDescent="0.25">
      <c r="A38" s="32"/>
      <c r="B38" s="32"/>
      <c r="C38" s="32"/>
    </row>
    <row r="39" spans="1:10" x14ac:dyDescent="0.25">
      <c r="H39" s="33" t="s">
        <v>48</v>
      </c>
      <c r="I39" s="262" t="str">
        <f>+J13</f>
        <v xml:space="preserve"> 10 Maret 2022</v>
      </c>
      <c r="J39" s="266"/>
    </row>
    <row r="43" spans="1:10" ht="18" customHeight="1" x14ac:dyDescent="0.25"/>
    <row r="44" spans="1:10" ht="17.25" customHeight="1" x14ac:dyDescent="0.25"/>
    <row r="46" spans="1:10" x14ac:dyDescent="0.25">
      <c r="H46" s="263" t="s">
        <v>26</v>
      </c>
      <c r="I46" s="263"/>
      <c r="J46" s="263"/>
    </row>
  </sheetData>
  <mergeCells count="13">
    <mergeCell ref="H46:J46"/>
    <mergeCell ref="H19:I19"/>
    <mergeCell ref="H20:I20"/>
    <mergeCell ref="H21:I21"/>
    <mergeCell ref="A22:I22"/>
    <mergeCell ref="A23:B23"/>
    <mergeCell ref="I39:J39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L48"/>
  <sheetViews>
    <sheetView topLeftCell="A22" workbookViewId="0">
      <selection activeCell="J30" sqref="J3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.75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1" spans="1:10" ht="12" customHeight="1" x14ac:dyDescent="0.25"/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196</v>
      </c>
    </row>
    <row r="13" spans="1:10" x14ac:dyDescent="0.25">
      <c r="G13" s="267" t="s">
        <v>9</v>
      </c>
      <c r="H13" s="267"/>
      <c r="I13" s="5" t="s">
        <v>8</v>
      </c>
      <c r="J13" s="7" t="s">
        <v>145</v>
      </c>
    </row>
    <row r="14" spans="1:10" x14ac:dyDescent="0.25">
      <c r="G14" s="267" t="s">
        <v>57</v>
      </c>
      <c r="H14" s="267"/>
      <c r="I14" s="5" t="s">
        <v>8</v>
      </c>
      <c r="J14" s="2" t="s">
        <v>192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12" customHeight="1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1" t="s">
        <v>59</v>
      </c>
      <c r="G17" s="101" t="s">
        <v>17</v>
      </c>
      <c r="H17" s="264" t="s">
        <v>18</v>
      </c>
      <c r="I17" s="265"/>
      <c r="J17" s="11" t="s">
        <v>19</v>
      </c>
    </row>
    <row r="18" spans="1:12" ht="35.25" customHeight="1" x14ac:dyDescent="0.25">
      <c r="A18" s="12">
        <v>1</v>
      </c>
      <c r="B18" s="49" t="e">
        <f>[11]!Table22457891011234[Pick Up]</f>
        <v>#REF!</v>
      </c>
      <c r="C18" s="50">
        <f>'[11]402776'!A3</f>
        <v>402776</v>
      </c>
      <c r="D18" s="51" t="s">
        <v>193</v>
      </c>
      <c r="E18" s="51" t="s">
        <v>194</v>
      </c>
      <c r="F18" s="52">
        <v>1</v>
      </c>
      <c r="G18" s="59">
        <v>100</v>
      </c>
      <c r="H18" s="256">
        <v>14000</v>
      </c>
      <c r="I18" s="257"/>
      <c r="J18" s="123">
        <f>G18*H18</f>
        <v>1400000</v>
      </c>
      <c r="L18" s="60"/>
    </row>
    <row r="19" spans="1:12" ht="35.25" customHeight="1" x14ac:dyDescent="0.25">
      <c r="A19" s="12">
        <f>A18+1</f>
        <v>2</v>
      </c>
      <c r="B19" s="49">
        <f>'[11]402796'!E3</f>
        <v>44568</v>
      </c>
      <c r="C19" s="50">
        <f>'[11]402796'!A3</f>
        <v>402796</v>
      </c>
      <c r="D19" s="51" t="s">
        <v>193</v>
      </c>
      <c r="E19" s="51" t="s">
        <v>194</v>
      </c>
      <c r="F19" s="52">
        <v>5</v>
      </c>
      <c r="G19" s="124">
        <v>100</v>
      </c>
      <c r="H19" s="256">
        <v>14000</v>
      </c>
      <c r="I19" s="257"/>
      <c r="J19" s="123">
        <f t="shared" ref="J19:J20" si="0">G19*H19</f>
        <v>1400000</v>
      </c>
      <c r="L19" s="60"/>
    </row>
    <row r="20" spans="1:12" ht="35.25" customHeight="1" x14ac:dyDescent="0.25">
      <c r="A20" s="12">
        <f t="shared" ref="A20:A24" si="1">A19+1</f>
        <v>3</v>
      </c>
      <c r="B20" s="49" t="e">
        <f>[11]!Table2245789101123456[Pick Up]</f>
        <v>#REF!</v>
      </c>
      <c r="C20" s="50">
        <f>'[11]402917'!A3</f>
        <v>402917</v>
      </c>
      <c r="D20" s="51" t="s">
        <v>193</v>
      </c>
      <c r="E20" s="51" t="s">
        <v>194</v>
      </c>
      <c r="F20" s="52">
        <v>2</v>
      </c>
      <c r="G20" s="124">
        <v>100</v>
      </c>
      <c r="H20" s="256">
        <v>14000</v>
      </c>
      <c r="I20" s="257"/>
      <c r="J20" s="123">
        <f t="shared" si="0"/>
        <v>1400000</v>
      </c>
      <c r="L20" s="60"/>
    </row>
    <row r="21" spans="1:12" ht="35.25" customHeight="1" x14ac:dyDescent="0.25">
      <c r="A21" s="12">
        <f t="shared" si="1"/>
        <v>4</v>
      </c>
      <c r="B21" s="49" t="e">
        <f>[11]!Table224578910112345678[Pick Up]</f>
        <v>#REF!</v>
      </c>
      <c r="C21" s="50">
        <f>'[11]402920'!A3</f>
        <v>402920</v>
      </c>
      <c r="D21" s="51" t="s">
        <v>193</v>
      </c>
      <c r="E21" s="51" t="s">
        <v>194</v>
      </c>
      <c r="F21" s="52">
        <v>1</v>
      </c>
      <c r="G21" s="124">
        <v>100</v>
      </c>
      <c r="H21" s="256">
        <v>14000</v>
      </c>
      <c r="I21" s="257"/>
      <c r="J21" s="123">
        <f>G21*H21</f>
        <v>1400000</v>
      </c>
      <c r="L21" s="60"/>
    </row>
    <row r="22" spans="1:12" ht="35.25" customHeight="1" x14ac:dyDescent="0.25">
      <c r="A22" s="12">
        <f t="shared" si="1"/>
        <v>5</v>
      </c>
      <c r="B22" s="49" t="e">
        <f>[11]!Table2245789101123456782[Pick Up]</f>
        <v>#REF!</v>
      </c>
      <c r="C22" s="50">
        <f>'[11]402947'!A3</f>
        <v>402947</v>
      </c>
      <c r="D22" s="51" t="s">
        <v>193</v>
      </c>
      <c r="E22" s="51" t="s">
        <v>194</v>
      </c>
      <c r="F22" s="52">
        <v>1</v>
      </c>
      <c r="G22" s="124">
        <v>100</v>
      </c>
      <c r="H22" s="256">
        <v>14000</v>
      </c>
      <c r="I22" s="257"/>
      <c r="J22" s="123">
        <f t="shared" ref="J22:J24" si="2">G22*H22</f>
        <v>1400000</v>
      </c>
      <c r="L22" s="60"/>
    </row>
    <row r="23" spans="1:12" ht="35.25" customHeight="1" x14ac:dyDescent="0.25">
      <c r="A23" s="12">
        <f t="shared" si="1"/>
        <v>6</v>
      </c>
      <c r="B23" s="49" t="e">
        <f>[11]!Table22457891011234567823[Pick Up]</f>
        <v>#REF!</v>
      </c>
      <c r="C23" s="50">
        <f>'[11]403474'!A3</f>
        <v>403474</v>
      </c>
      <c r="D23" s="51" t="s">
        <v>193</v>
      </c>
      <c r="E23" s="51" t="s">
        <v>194</v>
      </c>
      <c r="F23" s="52">
        <v>1</v>
      </c>
      <c r="G23" s="124">
        <v>100</v>
      </c>
      <c r="H23" s="256">
        <v>14000</v>
      </c>
      <c r="I23" s="257"/>
      <c r="J23" s="123">
        <f t="shared" si="2"/>
        <v>1400000</v>
      </c>
      <c r="L23" s="60"/>
    </row>
    <row r="24" spans="1:12" ht="35.25" customHeight="1" x14ac:dyDescent="0.25">
      <c r="A24" s="12">
        <f t="shared" si="1"/>
        <v>7</v>
      </c>
      <c r="B24" s="49" t="e">
        <f>[11]!Table224578910112345678237[Pick Up]</f>
        <v>#REF!</v>
      </c>
      <c r="C24" s="50">
        <f>'[11]403367'!A3</f>
        <v>403367</v>
      </c>
      <c r="D24" s="51" t="s">
        <v>193</v>
      </c>
      <c r="E24" s="51" t="s">
        <v>194</v>
      </c>
      <c r="F24" s="52">
        <v>8</v>
      </c>
      <c r="G24" s="124">
        <f>'[11]403367'!N11</f>
        <v>331.84375</v>
      </c>
      <c r="H24" s="256">
        <v>14000</v>
      </c>
      <c r="I24" s="257"/>
      <c r="J24" s="123">
        <f t="shared" si="2"/>
        <v>4645812.5</v>
      </c>
      <c r="L24" s="60"/>
    </row>
    <row r="25" spans="1:12" ht="24" customHeight="1" thickBot="1" x14ac:dyDescent="0.3">
      <c r="A25" s="258" t="s">
        <v>20</v>
      </c>
      <c r="B25" s="259"/>
      <c r="C25" s="259"/>
      <c r="D25" s="259"/>
      <c r="E25" s="259"/>
      <c r="F25" s="259"/>
      <c r="G25" s="259"/>
      <c r="H25" s="259"/>
      <c r="I25" s="260"/>
      <c r="J25" s="14">
        <f>SUM(J18:J24)</f>
        <v>13045812.5</v>
      </c>
      <c r="L25" s="3"/>
    </row>
    <row r="26" spans="1:12" x14ac:dyDescent="0.25">
      <c r="A26" s="261"/>
      <c r="B26" s="261"/>
      <c r="C26" s="100"/>
      <c r="D26" s="100"/>
      <c r="E26" s="100"/>
      <c r="F26" s="100"/>
      <c r="G26" s="100"/>
      <c r="H26" s="16"/>
      <c r="I26" s="16"/>
      <c r="J26" s="17"/>
    </row>
    <row r="27" spans="1:12" x14ac:dyDescent="0.25">
      <c r="A27" s="100"/>
      <c r="B27" s="100"/>
      <c r="C27" s="100"/>
      <c r="D27" s="100"/>
      <c r="E27" s="100"/>
      <c r="F27" s="100"/>
      <c r="G27" s="18" t="s">
        <v>61</v>
      </c>
      <c r="H27" s="18"/>
      <c r="I27" s="16"/>
      <c r="J27" s="17">
        <f>J25*10%</f>
        <v>1304581.25</v>
      </c>
      <c r="L27" s="54"/>
    </row>
    <row r="28" spans="1:12" x14ac:dyDescent="0.25">
      <c r="A28" s="100"/>
      <c r="B28" s="100"/>
      <c r="C28" s="100"/>
      <c r="D28" s="100"/>
      <c r="E28" s="100"/>
      <c r="F28" s="100"/>
      <c r="G28" s="61" t="s">
        <v>62</v>
      </c>
      <c r="H28" s="61"/>
      <c r="I28" s="62"/>
      <c r="J28" s="63">
        <f>J25-J27</f>
        <v>11741231.25</v>
      </c>
      <c r="L28" s="54"/>
    </row>
    <row r="29" spans="1:12" x14ac:dyDescent="0.25">
      <c r="A29" s="100"/>
      <c r="B29" s="100"/>
      <c r="C29" s="100"/>
      <c r="D29" s="100"/>
      <c r="E29" s="100"/>
      <c r="F29" s="100"/>
      <c r="G29" s="18" t="s">
        <v>21</v>
      </c>
      <c r="H29" s="18"/>
      <c r="I29" s="54" t="e">
        <f>#REF!*1%</f>
        <v>#REF!</v>
      </c>
      <c r="J29" s="17">
        <f>J28*1%</f>
        <v>117412.3125</v>
      </c>
    </row>
    <row r="30" spans="1:12" ht="16.5" thickBot="1" x14ac:dyDescent="0.3">
      <c r="A30" s="100"/>
      <c r="B30" s="100"/>
      <c r="C30" s="100"/>
      <c r="D30" s="100"/>
      <c r="E30" s="100"/>
      <c r="F30" s="100"/>
      <c r="G30" s="19" t="s">
        <v>46</v>
      </c>
      <c r="H30" s="19"/>
      <c r="I30" s="20">
        <f>I26*10%</f>
        <v>0</v>
      </c>
      <c r="J30" s="20">
        <f>J28*2%</f>
        <v>234824.625</v>
      </c>
    </row>
    <row r="31" spans="1:12" x14ac:dyDescent="0.25">
      <c r="E31" s="1"/>
      <c r="F31" s="1"/>
      <c r="G31" s="21" t="s">
        <v>63</v>
      </c>
      <c r="H31" s="21"/>
      <c r="I31" s="22" t="e">
        <f>I25+I29</f>
        <v>#REF!</v>
      </c>
      <c r="J31" s="22">
        <f>J28+J29-J30</f>
        <v>11623818.9375</v>
      </c>
    </row>
    <row r="32" spans="1:12" ht="9" customHeight="1" x14ac:dyDescent="0.25">
      <c r="E32" s="1"/>
      <c r="F32" s="1"/>
      <c r="G32" s="21"/>
      <c r="H32" s="21"/>
      <c r="I32" s="22"/>
      <c r="J32" s="22"/>
    </row>
    <row r="33" spans="1:10" x14ac:dyDescent="0.25">
      <c r="A33" s="1" t="s">
        <v>195</v>
      </c>
      <c r="D33" s="1"/>
      <c r="E33" s="1"/>
      <c r="F33" s="1"/>
      <c r="G33" s="1"/>
      <c r="H33" s="21"/>
      <c r="I33" s="21"/>
      <c r="J33" s="22"/>
    </row>
    <row r="34" spans="1:10" ht="6.75" customHeight="1" x14ac:dyDescent="0.25">
      <c r="A34" s="23"/>
      <c r="D34" s="1"/>
      <c r="E34" s="1"/>
      <c r="F34" s="1"/>
      <c r="G34" s="1"/>
      <c r="H34" s="21"/>
      <c r="I34" s="21"/>
      <c r="J34" s="22"/>
    </row>
    <row r="35" spans="1:10" x14ac:dyDescent="0.25">
      <c r="A35" s="24" t="s">
        <v>22</v>
      </c>
    </row>
    <row r="36" spans="1:10" x14ac:dyDescent="0.25">
      <c r="A36" s="25" t="s">
        <v>23</v>
      </c>
      <c r="B36" s="26"/>
      <c r="C36" s="26"/>
      <c r="D36" s="27"/>
      <c r="E36" s="27"/>
      <c r="F36" s="27"/>
      <c r="G36" s="27"/>
    </row>
    <row r="37" spans="1:10" x14ac:dyDescent="0.25">
      <c r="A37" s="25" t="s">
        <v>24</v>
      </c>
      <c r="B37" s="26"/>
      <c r="C37" s="26"/>
      <c r="D37" s="27"/>
      <c r="E37" s="27"/>
      <c r="F37" s="27"/>
      <c r="G37" s="27"/>
    </row>
    <row r="38" spans="1:10" x14ac:dyDescent="0.25">
      <c r="A38" s="28" t="s">
        <v>25</v>
      </c>
      <c r="B38" s="29"/>
      <c r="C38" s="29"/>
      <c r="D38" s="27"/>
      <c r="E38" s="27"/>
      <c r="F38" s="27"/>
      <c r="G38" s="27"/>
    </row>
    <row r="39" spans="1:10" x14ac:dyDescent="0.25">
      <c r="A39" s="30" t="s">
        <v>0</v>
      </c>
      <c r="B39" s="31"/>
      <c r="C39" s="31"/>
      <c r="D39" s="27"/>
      <c r="E39" s="27"/>
      <c r="F39" s="27"/>
      <c r="G39" s="27"/>
    </row>
    <row r="40" spans="1:10" ht="9.75" customHeight="1" x14ac:dyDescent="0.25">
      <c r="A40" s="32"/>
      <c r="B40" s="32"/>
      <c r="C40" s="32"/>
    </row>
    <row r="41" spans="1:10" x14ac:dyDescent="0.25">
      <c r="H41" s="33" t="s">
        <v>48</v>
      </c>
      <c r="I41" s="262" t="str">
        <f>+J13</f>
        <v xml:space="preserve"> 10 Maret 2022</v>
      </c>
      <c r="J41" s="266"/>
    </row>
    <row r="45" spans="1:10" ht="18" customHeight="1" x14ac:dyDescent="0.25"/>
    <row r="46" spans="1:10" ht="17.25" customHeight="1" x14ac:dyDescent="0.25"/>
    <row r="48" spans="1:10" x14ac:dyDescent="0.25">
      <c r="H48" s="263" t="s">
        <v>26</v>
      </c>
      <c r="I48" s="263"/>
      <c r="J48" s="263"/>
    </row>
  </sheetData>
  <mergeCells count="16">
    <mergeCell ref="A25:I25"/>
    <mergeCell ref="A26:B26"/>
    <mergeCell ref="I41:J41"/>
    <mergeCell ref="H48:J48"/>
    <mergeCell ref="H19:I19"/>
    <mergeCell ref="H20:I20"/>
    <mergeCell ref="H21:I21"/>
    <mergeCell ref="H22:I22"/>
    <mergeCell ref="H23:I23"/>
    <mergeCell ref="H24:I24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217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44560</v>
      </c>
      <c r="C18" s="148" t="s">
        <v>216</v>
      </c>
      <c r="D18" s="51" t="s">
        <v>219</v>
      </c>
      <c r="E18" s="51" t="s">
        <v>109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A19:H19"/>
    <mergeCell ref="A20:B20"/>
    <mergeCell ref="H36:I36"/>
    <mergeCell ref="G43:I43"/>
    <mergeCell ref="A10:I10"/>
    <mergeCell ref="G17:H17"/>
    <mergeCell ref="G18:H18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2:L48"/>
  <sheetViews>
    <sheetView topLeftCell="A22" workbookViewId="0">
      <selection activeCell="J30" sqref="J3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8.25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19.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201</v>
      </c>
    </row>
    <row r="13" spans="1:10" x14ac:dyDescent="0.25">
      <c r="G13" s="267" t="s">
        <v>9</v>
      </c>
      <c r="H13" s="267"/>
      <c r="I13" s="5" t="s">
        <v>8</v>
      </c>
      <c r="J13" s="7" t="s">
        <v>145</v>
      </c>
    </row>
    <row r="14" spans="1:10" x14ac:dyDescent="0.25">
      <c r="G14" s="267" t="s">
        <v>57</v>
      </c>
      <c r="H14" s="267"/>
      <c r="I14" s="5" t="s">
        <v>8</v>
      </c>
      <c r="J14" s="2" t="s">
        <v>197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9.75" customHeight="1" thickBot="1" x14ac:dyDescent="0.3"/>
    <row r="17" spans="1:12" ht="23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1" t="s">
        <v>59</v>
      </c>
      <c r="G17" s="101" t="s">
        <v>17</v>
      </c>
      <c r="H17" s="264" t="s">
        <v>18</v>
      </c>
      <c r="I17" s="265"/>
      <c r="J17" s="11" t="s">
        <v>19</v>
      </c>
    </row>
    <row r="18" spans="1:12" ht="36" customHeight="1" x14ac:dyDescent="0.25">
      <c r="A18" s="12">
        <v>1</v>
      </c>
      <c r="B18" s="49">
        <f>'[12]402772'!E3</f>
        <v>44563</v>
      </c>
      <c r="C18" s="50">
        <f>'[12]402772'!A3</f>
        <v>402772</v>
      </c>
      <c r="D18" s="51" t="s">
        <v>198</v>
      </c>
      <c r="E18" s="51" t="s">
        <v>199</v>
      </c>
      <c r="F18" s="52">
        <v>2</v>
      </c>
      <c r="G18" s="59">
        <v>100</v>
      </c>
      <c r="H18" s="256">
        <v>6000</v>
      </c>
      <c r="I18" s="257"/>
      <c r="J18" s="123">
        <f>G18*H18</f>
        <v>600000</v>
      </c>
      <c r="L18" s="60"/>
    </row>
    <row r="19" spans="1:12" ht="36" customHeight="1" x14ac:dyDescent="0.25">
      <c r="A19" s="12">
        <f>A18+1</f>
        <v>2</v>
      </c>
      <c r="B19" s="49">
        <f>'[12]402797'!E3</f>
        <v>44568</v>
      </c>
      <c r="C19" s="50">
        <f>'[12]402797'!A3</f>
        <v>402797</v>
      </c>
      <c r="D19" s="51" t="s">
        <v>198</v>
      </c>
      <c r="E19" s="51" t="s">
        <v>199</v>
      </c>
      <c r="F19" s="52">
        <v>4</v>
      </c>
      <c r="G19" s="124">
        <v>100</v>
      </c>
      <c r="H19" s="256">
        <v>6000</v>
      </c>
      <c r="I19" s="257"/>
      <c r="J19" s="123">
        <f t="shared" ref="J19:J24" si="0">G19*H19</f>
        <v>600000</v>
      </c>
      <c r="L19" s="60"/>
    </row>
    <row r="20" spans="1:12" ht="36" customHeight="1" x14ac:dyDescent="0.25">
      <c r="A20" s="12">
        <f t="shared" ref="A20:A24" si="1">A19+1</f>
        <v>3</v>
      </c>
      <c r="B20" s="49">
        <f>'[12]402918'!E3</f>
        <v>44569</v>
      </c>
      <c r="C20" s="50">
        <f>'[12]402918'!A3</f>
        <v>402918</v>
      </c>
      <c r="D20" s="51" t="s">
        <v>198</v>
      </c>
      <c r="E20" s="51" t="s">
        <v>199</v>
      </c>
      <c r="F20" s="52">
        <v>2</v>
      </c>
      <c r="G20" s="124">
        <f>'[12]402918'!N5</f>
        <v>192</v>
      </c>
      <c r="H20" s="256">
        <v>6000</v>
      </c>
      <c r="I20" s="257"/>
      <c r="J20" s="123">
        <f t="shared" si="0"/>
        <v>1152000</v>
      </c>
      <c r="L20" s="60"/>
    </row>
    <row r="21" spans="1:12" ht="36" customHeight="1" x14ac:dyDescent="0.25">
      <c r="A21" s="12">
        <f t="shared" si="1"/>
        <v>4</v>
      </c>
      <c r="B21" s="49">
        <f>'[12]404456'!E3</f>
        <v>44582</v>
      </c>
      <c r="C21" s="50">
        <f>'[12]404456'!A3</f>
        <v>404456</v>
      </c>
      <c r="D21" s="51" t="s">
        <v>198</v>
      </c>
      <c r="E21" s="51" t="s">
        <v>199</v>
      </c>
      <c r="F21" s="52">
        <v>17</v>
      </c>
      <c r="G21" s="124">
        <f>'[12]404456'!N20</f>
        <v>309.32499999999999</v>
      </c>
      <c r="H21" s="256">
        <v>6000</v>
      </c>
      <c r="I21" s="257"/>
      <c r="J21" s="123">
        <f>G21*H21</f>
        <v>1855950</v>
      </c>
      <c r="L21" s="60"/>
    </row>
    <row r="22" spans="1:12" ht="36" customHeight="1" x14ac:dyDescent="0.25">
      <c r="A22" s="12">
        <f t="shared" si="1"/>
        <v>5</v>
      </c>
      <c r="B22" s="49" t="e">
        <f>[12]!Table224578910112345678[Pick Up]</f>
        <v>#REF!</v>
      </c>
      <c r="C22" s="50">
        <f>'[12]403475'!A3</f>
        <v>403475</v>
      </c>
      <c r="D22" s="51" t="s">
        <v>198</v>
      </c>
      <c r="E22" s="51" t="s">
        <v>199</v>
      </c>
      <c r="F22" s="52">
        <v>1</v>
      </c>
      <c r="G22" s="52">
        <v>100</v>
      </c>
      <c r="H22" s="256">
        <v>6000</v>
      </c>
      <c r="I22" s="257"/>
      <c r="J22" s="123">
        <f>G22*H22</f>
        <v>600000</v>
      </c>
      <c r="L22" s="60"/>
    </row>
    <row r="23" spans="1:12" ht="36" customHeight="1" x14ac:dyDescent="0.25">
      <c r="A23" s="12">
        <f t="shared" si="1"/>
        <v>6</v>
      </c>
      <c r="B23" s="49" t="e">
        <f>[12]!Table2245789101123456789[Pick Up]</f>
        <v>#REF!</v>
      </c>
      <c r="C23" s="50">
        <f>'[12]403482'!A3</f>
        <v>403482</v>
      </c>
      <c r="D23" s="51" t="s">
        <v>198</v>
      </c>
      <c r="E23" s="51" t="s">
        <v>199</v>
      </c>
      <c r="F23" s="52">
        <v>1</v>
      </c>
      <c r="G23" s="124">
        <v>100</v>
      </c>
      <c r="H23" s="256">
        <v>6000</v>
      </c>
      <c r="I23" s="257"/>
      <c r="J23" s="123">
        <f>G23*H23</f>
        <v>600000</v>
      </c>
      <c r="L23" s="60"/>
    </row>
    <row r="24" spans="1:12" ht="36" customHeight="1" x14ac:dyDescent="0.25">
      <c r="A24" s="12">
        <f t="shared" si="1"/>
        <v>7</v>
      </c>
      <c r="B24" s="49">
        <f>'[12]403364'!E3</f>
        <v>44591</v>
      </c>
      <c r="C24" s="50">
        <f>'[12]403364'!A3</f>
        <v>403364</v>
      </c>
      <c r="D24" s="51" t="s">
        <v>198</v>
      </c>
      <c r="E24" s="51" t="s">
        <v>199</v>
      </c>
      <c r="F24" s="52">
        <v>9</v>
      </c>
      <c r="G24" s="124">
        <f>'[12]403364'!N12</f>
        <v>275.73050000000001</v>
      </c>
      <c r="H24" s="256">
        <v>6000</v>
      </c>
      <c r="I24" s="257"/>
      <c r="J24" s="123">
        <f t="shared" si="0"/>
        <v>1654383</v>
      </c>
      <c r="L24" s="60"/>
    </row>
    <row r="25" spans="1:12" ht="24.75" customHeight="1" thickBot="1" x14ac:dyDescent="0.3">
      <c r="A25" s="258" t="s">
        <v>20</v>
      </c>
      <c r="B25" s="259"/>
      <c r="C25" s="259"/>
      <c r="D25" s="259"/>
      <c r="E25" s="259"/>
      <c r="F25" s="259"/>
      <c r="G25" s="259"/>
      <c r="H25" s="259"/>
      <c r="I25" s="260"/>
      <c r="J25" s="14">
        <f>SUM(J18:J24)</f>
        <v>7062333</v>
      </c>
      <c r="L25" s="3"/>
    </row>
    <row r="26" spans="1:12" ht="10.5" customHeight="1" x14ac:dyDescent="0.25">
      <c r="A26" s="261"/>
      <c r="B26" s="261"/>
      <c r="C26" s="100"/>
      <c r="D26" s="100"/>
      <c r="E26" s="100"/>
      <c r="F26" s="100"/>
      <c r="G26" s="100"/>
      <c r="H26" s="16"/>
      <c r="I26" s="16"/>
      <c r="J26" s="17"/>
    </row>
    <row r="27" spans="1:12" x14ac:dyDescent="0.25">
      <c r="A27" s="100"/>
      <c r="B27" s="100"/>
      <c r="C27" s="100"/>
      <c r="D27" s="100"/>
      <c r="E27" s="100"/>
      <c r="F27" s="100"/>
      <c r="G27" s="18" t="s">
        <v>61</v>
      </c>
      <c r="H27" s="18"/>
      <c r="I27" s="16"/>
      <c r="J27" s="17">
        <f>J25*10%</f>
        <v>706233.3</v>
      </c>
      <c r="L27" s="54"/>
    </row>
    <row r="28" spans="1:12" x14ac:dyDescent="0.25">
      <c r="A28" s="100"/>
      <c r="B28" s="100"/>
      <c r="C28" s="100"/>
      <c r="D28" s="100"/>
      <c r="E28" s="100"/>
      <c r="F28" s="100"/>
      <c r="G28" s="61" t="s">
        <v>62</v>
      </c>
      <c r="H28" s="61"/>
      <c r="I28" s="62"/>
      <c r="J28" s="63">
        <f>J25-J27</f>
        <v>6356099.7000000002</v>
      </c>
      <c r="L28" s="54"/>
    </row>
    <row r="29" spans="1:12" x14ac:dyDescent="0.25">
      <c r="A29" s="100"/>
      <c r="B29" s="100"/>
      <c r="C29" s="100"/>
      <c r="D29" s="100"/>
      <c r="E29" s="100"/>
      <c r="F29" s="100"/>
      <c r="G29" s="18" t="s">
        <v>21</v>
      </c>
      <c r="H29" s="18"/>
      <c r="I29" s="54" t="e">
        <f>#REF!*1%</f>
        <v>#REF!</v>
      </c>
      <c r="J29" s="17">
        <f>J28*1%</f>
        <v>63560.997000000003</v>
      </c>
    </row>
    <row r="30" spans="1:12" ht="16.5" thickBot="1" x14ac:dyDescent="0.3">
      <c r="A30" s="100"/>
      <c r="B30" s="100"/>
      <c r="C30" s="100"/>
      <c r="D30" s="100"/>
      <c r="E30" s="100"/>
      <c r="F30" s="100"/>
      <c r="G30" s="19" t="s">
        <v>46</v>
      </c>
      <c r="H30" s="19"/>
      <c r="I30" s="20">
        <f>I26*10%</f>
        <v>0</v>
      </c>
      <c r="J30" s="20">
        <f>J28*2%</f>
        <v>127121.99400000001</v>
      </c>
    </row>
    <row r="31" spans="1:12" x14ac:dyDescent="0.25">
      <c r="E31" s="1"/>
      <c r="F31" s="1"/>
      <c r="G31" s="21" t="s">
        <v>63</v>
      </c>
      <c r="H31" s="21"/>
      <c r="I31" s="22" t="e">
        <f>I25+I29</f>
        <v>#REF!</v>
      </c>
      <c r="J31" s="22">
        <f>J28+J29-J30</f>
        <v>6292538.7030000007</v>
      </c>
    </row>
    <row r="32" spans="1:12" ht="10.5" customHeight="1" x14ac:dyDescent="0.25">
      <c r="E32" s="1"/>
      <c r="F32" s="1"/>
      <c r="G32" s="21"/>
      <c r="H32" s="21"/>
      <c r="I32" s="22"/>
      <c r="J32" s="22"/>
    </row>
    <row r="33" spans="1:10" x14ac:dyDescent="0.25">
      <c r="A33" s="1" t="s">
        <v>200</v>
      </c>
      <c r="D33" s="1"/>
      <c r="E33" s="1"/>
      <c r="F33" s="1"/>
      <c r="G33" s="1"/>
      <c r="H33" s="21"/>
      <c r="I33" s="21"/>
      <c r="J33" s="22"/>
    </row>
    <row r="34" spans="1:10" ht="9.75" customHeight="1" x14ac:dyDescent="0.25">
      <c r="A34" s="23"/>
      <c r="D34" s="1"/>
      <c r="E34" s="1"/>
      <c r="F34" s="1"/>
      <c r="G34" s="1"/>
      <c r="H34" s="21"/>
      <c r="I34" s="21"/>
      <c r="J34" s="22"/>
    </row>
    <row r="35" spans="1:10" x14ac:dyDescent="0.25">
      <c r="A35" s="24" t="s">
        <v>22</v>
      </c>
    </row>
    <row r="36" spans="1:10" x14ac:dyDescent="0.25">
      <c r="A36" s="25" t="s">
        <v>23</v>
      </c>
      <c r="B36" s="26"/>
      <c r="C36" s="26"/>
      <c r="D36" s="27"/>
      <c r="E36" s="27"/>
      <c r="F36" s="27"/>
      <c r="G36" s="27"/>
    </row>
    <row r="37" spans="1:10" x14ac:dyDescent="0.25">
      <c r="A37" s="25" t="s">
        <v>24</v>
      </c>
      <c r="B37" s="26"/>
      <c r="C37" s="26"/>
      <c r="D37" s="27"/>
      <c r="E37" s="27"/>
      <c r="F37" s="27"/>
      <c r="G37" s="27"/>
    </row>
    <row r="38" spans="1:10" x14ac:dyDescent="0.25">
      <c r="A38" s="28" t="s">
        <v>25</v>
      </c>
      <c r="B38" s="29"/>
      <c r="C38" s="29"/>
      <c r="D38" s="27"/>
      <c r="E38" s="27"/>
      <c r="F38" s="27"/>
      <c r="G38" s="27"/>
    </row>
    <row r="39" spans="1:10" x14ac:dyDescent="0.25">
      <c r="A39" s="30" t="s">
        <v>0</v>
      </c>
      <c r="B39" s="31"/>
      <c r="C39" s="31"/>
      <c r="D39" s="27"/>
      <c r="E39" s="27"/>
      <c r="F39" s="27"/>
      <c r="G39" s="27"/>
    </row>
    <row r="40" spans="1:10" ht="9" customHeight="1" x14ac:dyDescent="0.25">
      <c r="A40" s="32"/>
      <c r="B40" s="32"/>
      <c r="C40" s="32"/>
    </row>
    <row r="41" spans="1:10" x14ac:dyDescent="0.25">
      <c r="H41" s="33" t="s">
        <v>48</v>
      </c>
      <c r="I41" s="262" t="str">
        <f>+J13</f>
        <v xml:space="preserve"> 10 Maret 2022</v>
      </c>
      <c r="J41" s="266"/>
    </row>
    <row r="45" spans="1:10" ht="18" customHeight="1" x14ac:dyDescent="0.25"/>
    <row r="46" spans="1:10" ht="17.25" customHeight="1" x14ac:dyDescent="0.25"/>
    <row r="48" spans="1:10" x14ac:dyDescent="0.25">
      <c r="H48" s="263" t="s">
        <v>26</v>
      </c>
      <c r="I48" s="263"/>
      <c r="J48" s="263"/>
    </row>
  </sheetData>
  <mergeCells count="16">
    <mergeCell ref="A25:I25"/>
    <mergeCell ref="A26:B26"/>
    <mergeCell ref="I41:J41"/>
    <mergeCell ref="H48:J48"/>
    <mergeCell ref="H19:I19"/>
    <mergeCell ref="H20:I20"/>
    <mergeCell ref="H21:I21"/>
    <mergeCell ref="H22:I22"/>
    <mergeCell ref="H23:I23"/>
    <mergeCell ref="H24:I24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221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222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44592</v>
      </c>
      <c r="C18" s="148" t="s">
        <v>223</v>
      </c>
      <c r="D18" s="51" t="s">
        <v>224</v>
      </c>
      <c r="E18" s="51" t="s">
        <v>225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Q43"/>
  <sheetViews>
    <sheetView topLeftCell="A7" workbookViewId="0">
      <selection activeCell="P18" sqref="P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226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227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44594</v>
      </c>
      <c r="C18" s="148" t="s">
        <v>228</v>
      </c>
      <c r="D18" s="51" t="s">
        <v>229</v>
      </c>
      <c r="E18" s="51" t="s">
        <v>225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230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231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44594</v>
      </c>
      <c r="C18" s="148" t="s">
        <v>232</v>
      </c>
      <c r="D18" s="51" t="s">
        <v>233</v>
      </c>
      <c r="E18" s="51" t="s">
        <v>225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234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235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44594</v>
      </c>
      <c r="C18" s="148" t="s">
        <v>236</v>
      </c>
      <c r="D18" s="51" t="s">
        <v>237</v>
      </c>
      <c r="E18" s="51" t="s">
        <v>225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Q43"/>
  <sheetViews>
    <sheetView topLeftCell="A8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238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239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44595</v>
      </c>
      <c r="C18" s="148" t="s">
        <v>240</v>
      </c>
      <c r="D18" s="51" t="s">
        <v>241</v>
      </c>
      <c r="E18" s="51" t="s">
        <v>225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N77"/>
  <sheetViews>
    <sheetView topLeftCell="A49" workbookViewId="0">
      <selection activeCell="L68" sqref="L6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3" width="9.140625" style="2"/>
    <col min="14" max="14" width="14.140625" style="2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8.25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18.7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1" spans="1:10" ht="12.75" customHeight="1" x14ac:dyDescent="0.25"/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65</v>
      </c>
    </row>
    <row r="13" spans="1:10" x14ac:dyDescent="0.25">
      <c r="G13" s="267" t="s">
        <v>9</v>
      </c>
      <c r="H13" s="267"/>
      <c r="I13" s="5" t="s">
        <v>8</v>
      </c>
      <c r="J13" s="7" t="s">
        <v>51</v>
      </c>
    </row>
    <row r="14" spans="1:10" x14ac:dyDescent="0.25">
      <c r="G14" s="267" t="s">
        <v>57</v>
      </c>
      <c r="H14" s="267"/>
      <c r="I14" s="5" t="s">
        <v>8</v>
      </c>
      <c r="J14" s="2" t="s">
        <v>58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66</v>
      </c>
    </row>
    <row r="16" spans="1:10" ht="8.25" customHeight="1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58" t="s">
        <v>59</v>
      </c>
      <c r="G17" s="58" t="s">
        <v>17</v>
      </c>
      <c r="H17" s="264" t="s">
        <v>18</v>
      </c>
      <c r="I17" s="265"/>
      <c r="J17" s="11" t="s">
        <v>19</v>
      </c>
    </row>
    <row r="18" spans="1:12" ht="37.5" customHeight="1" x14ac:dyDescent="0.25">
      <c r="A18" s="12">
        <v>1</v>
      </c>
      <c r="B18" s="49">
        <f>'[4]402847'!E3</f>
        <v>44582</v>
      </c>
      <c r="C18" s="50">
        <f>'[4]402847'!A3</f>
        <v>402847</v>
      </c>
      <c r="D18" s="51" t="s">
        <v>60</v>
      </c>
      <c r="E18" s="51" t="s">
        <v>58</v>
      </c>
      <c r="F18" s="13">
        <f>'[4]402847'!Q3</f>
        <v>24</v>
      </c>
      <c r="G18" s="59">
        <f>'[4]402847'!N27</f>
        <v>271.37100000000004</v>
      </c>
      <c r="H18" s="256">
        <v>7000</v>
      </c>
      <c r="I18" s="257"/>
      <c r="J18" s="64">
        <f>G18*H18</f>
        <v>1899597.0000000002</v>
      </c>
      <c r="L18" s="60"/>
    </row>
    <row r="19" spans="1:12" ht="37.5" customHeight="1" x14ac:dyDescent="0.25">
      <c r="A19" s="12">
        <f>A18+1</f>
        <v>2</v>
      </c>
      <c r="B19" s="49">
        <f>'[4]404201'!E3</f>
        <v>44582</v>
      </c>
      <c r="C19" s="50">
        <f>'[4]404201'!A3</f>
        <v>404201</v>
      </c>
      <c r="D19" s="51" t="s">
        <v>60</v>
      </c>
      <c r="E19" s="51" t="s">
        <v>58</v>
      </c>
      <c r="F19" s="13">
        <f>'[4]404201'!Q3</f>
        <v>22</v>
      </c>
      <c r="G19" s="59">
        <f>'[4]404201'!N25</f>
        <v>298.08550000000002</v>
      </c>
      <c r="H19" s="256">
        <v>7000</v>
      </c>
      <c r="I19" s="257"/>
      <c r="J19" s="64">
        <f t="shared" ref="J19:J53" si="0">G19*H19</f>
        <v>2086598.5000000002</v>
      </c>
      <c r="L19" s="60"/>
    </row>
    <row r="20" spans="1:12" ht="37.5" customHeight="1" x14ac:dyDescent="0.25">
      <c r="A20" s="12">
        <f t="shared" ref="A20:A53" si="1">A19+1</f>
        <v>3</v>
      </c>
      <c r="B20" s="49">
        <f>'[4]403468'!E3</f>
        <v>44582</v>
      </c>
      <c r="C20" s="50">
        <f>'[4]403468'!A3</f>
        <v>403468</v>
      </c>
      <c r="D20" s="51" t="s">
        <v>60</v>
      </c>
      <c r="E20" s="51" t="s">
        <v>58</v>
      </c>
      <c r="F20" s="13">
        <f>'[4]403468'!Q3</f>
        <v>105</v>
      </c>
      <c r="G20" s="59">
        <f>'[4]403468'!N108</f>
        <v>1744.0139999999994</v>
      </c>
      <c r="H20" s="256">
        <v>7000</v>
      </c>
      <c r="I20" s="257"/>
      <c r="J20" s="64">
        <f t="shared" si="0"/>
        <v>12208097.999999996</v>
      </c>
      <c r="L20" s="60"/>
    </row>
    <row r="21" spans="1:12" ht="37.5" customHeight="1" x14ac:dyDescent="0.25">
      <c r="A21" s="12">
        <f t="shared" si="1"/>
        <v>4</v>
      </c>
      <c r="B21" s="49">
        <f>'[4]402850'!E3</f>
        <v>44583</v>
      </c>
      <c r="C21" s="50">
        <f>'[4]402850'!A3</f>
        <v>402850</v>
      </c>
      <c r="D21" s="51" t="s">
        <v>60</v>
      </c>
      <c r="E21" s="51" t="s">
        <v>58</v>
      </c>
      <c r="F21" s="13">
        <f>'[4]402850'!Q3</f>
        <v>23</v>
      </c>
      <c r="G21" s="59">
        <f>'[4]402850'!N26</f>
        <v>319.66075000000001</v>
      </c>
      <c r="H21" s="256">
        <v>7000</v>
      </c>
      <c r="I21" s="257"/>
      <c r="J21" s="64">
        <f t="shared" si="0"/>
        <v>2237625.25</v>
      </c>
      <c r="L21" s="60"/>
    </row>
    <row r="22" spans="1:12" ht="37.5" customHeight="1" x14ac:dyDescent="0.25">
      <c r="A22" s="12">
        <f t="shared" si="1"/>
        <v>5</v>
      </c>
      <c r="B22" s="49">
        <f>'[4]404203'!E3</f>
        <v>44583</v>
      </c>
      <c r="C22" s="50">
        <f>'[4]404203'!A3</f>
        <v>404203</v>
      </c>
      <c r="D22" s="51" t="s">
        <v>60</v>
      </c>
      <c r="E22" s="51" t="s">
        <v>58</v>
      </c>
      <c r="F22" s="13">
        <f>'[4]404203'!Q3</f>
        <v>21</v>
      </c>
      <c r="G22" s="59">
        <f>'[4]404203'!N24</f>
        <v>240.755</v>
      </c>
      <c r="H22" s="256">
        <v>7000</v>
      </c>
      <c r="I22" s="257"/>
      <c r="J22" s="64">
        <f t="shared" si="0"/>
        <v>1685285</v>
      </c>
      <c r="L22" s="60"/>
    </row>
    <row r="23" spans="1:12" ht="37.5" customHeight="1" x14ac:dyDescent="0.25">
      <c r="A23" s="12">
        <f t="shared" si="1"/>
        <v>6</v>
      </c>
      <c r="B23" s="49">
        <f>'[4]403471'!E3</f>
        <v>44583</v>
      </c>
      <c r="C23" s="50">
        <f>'[4]403471'!A3</f>
        <v>403471</v>
      </c>
      <c r="D23" s="51" t="s">
        <v>60</v>
      </c>
      <c r="E23" s="51" t="s">
        <v>58</v>
      </c>
      <c r="F23" s="13">
        <f>'[4]403471'!Q3</f>
        <v>123</v>
      </c>
      <c r="G23" s="59">
        <f>'[4]403471'!N126</f>
        <v>2183.0357500000009</v>
      </c>
      <c r="H23" s="256">
        <v>7000</v>
      </c>
      <c r="I23" s="257"/>
      <c r="J23" s="64">
        <f t="shared" si="0"/>
        <v>15281250.250000006</v>
      </c>
      <c r="L23" s="60"/>
    </row>
    <row r="24" spans="1:12" ht="37.5" customHeight="1" x14ac:dyDescent="0.25">
      <c r="A24" s="12">
        <f t="shared" si="1"/>
        <v>7</v>
      </c>
      <c r="B24" s="49">
        <f>'[4]404303'!E3</f>
        <v>44584</v>
      </c>
      <c r="C24" s="50">
        <f>'[4]404303'!A3</f>
        <v>404303</v>
      </c>
      <c r="D24" s="51" t="s">
        <v>60</v>
      </c>
      <c r="E24" s="51" t="s">
        <v>58</v>
      </c>
      <c r="F24" s="13">
        <f>'[4]404303'!Q3</f>
        <v>29</v>
      </c>
      <c r="G24" s="59">
        <f>'[4]404303'!N32</f>
        <v>381.66374999999999</v>
      </c>
      <c r="H24" s="256">
        <v>7000</v>
      </c>
      <c r="I24" s="257"/>
      <c r="J24" s="64">
        <f t="shared" si="0"/>
        <v>2671646.25</v>
      </c>
      <c r="L24" s="60"/>
    </row>
    <row r="25" spans="1:12" ht="37.5" customHeight="1" x14ac:dyDescent="0.25">
      <c r="A25" s="12">
        <f t="shared" si="1"/>
        <v>8</v>
      </c>
      <c r="B25" s="49">
        <f>'[4]404252'!E3</f>
        <v>44584</v>
      </c>
      <c r="C25" s="50">
        <f>'[4]404252'!A3</f>
        <v>404252</v>
      </c>
      <c r="D25" s="51" t="s">
        <v>60</v>
      </c>
      <c r="E25" s="51" t="s">
        <v>58</v>
      </c>
      <c r="F25" s="13">
        <f>'[4]404252'!Q3</f>
        <v>15</v>
      </c>
      <c r="G25" s="59">
        <f>'[4]404252'!N18</f>
        <v>238.53975000000003</v>
      </c>
      <c r="H25" s="256">
        <v>7000</v>
      </c>
      <c r="I25" s="257"/>
      <c r="J25" s="64">
        <f t="shared" si="0"/>
        <v>1669778.2500000002</v>
      </c>
      <c r="L25" s="60"/>
    </row>
    <row r="26" spans="1:12" ht="37.5" customHeight="1" x14ac:dyDescent="0.25">
      <c r="A26" s="12">
        <f t="shared" si="1"/>
        <v>9</v>
      </c>
      <c r="B26" s="49">
        <f>'[4]403479'!E3</f>
        <v>44584</v>
      </c>
      <c r="C26" s="50">
        <f>'[4]403479'!A3</f>
        <v>403479</v>
      </c>
      <c r="D26" s="51" t="s">
        <v>60</v>
      </c>
      <c r="E26" s="51" t="s">
        <v>58</v>
      </c>
      <c r="F26" s="13">
        <f>'[4]403479'!Q3</f>
        <v>87</v>
      </c>
      <c r="G26" s="59">
        <f>'[4]403479'!N90</f>
        <v>1892.1055000000003</v>
      </c>
      <c r="H26" s="256">
        <v>7000</v>
      </c>
      <c r="I26" s="257"/>
      <c r="J26" s="64">
        <f t="shared" si="0"/>
        <v>13244738.500000002</v>
      </c>
      <c r="L26" s="60"/>
    </row>
    <row r="27" spans="1:12" ht="37.5" customHeight="1" x14ac:dyDescent="0.25">
      <c r="A27" s="12">
        <f t="shared" si="1"/>
        <v>10</v>
      </c>
      <c r="B27" s="49">
        <f>'[4]404305'!E3</f>
        <v>44585</v>
      </c>
      <c r="C27" s="50">
        <f>'[4]404305'!A3</f>
        <v>404305</v>
      </c>
      <c r="D27" s="51" t="s">
        <v>60</v>
      </c>
      <c r="E27" s="51" t="s">
        <v>58</v>
      </c>
      <c r="F27" s="13">
        <f>'[4]404305'!Q3</f>
        <v>17</v>
      </c>
      <c r="G27" s="59">
        <f>'[4]404305'!N20</f>
        <v>215.63549999999998</v>
      </c>
      <c r="H27" s="256">
        <v>7000</v>
      </c>
      <c r="I27" s="257"/>
      <c r="J27" s="64">
        <f t="shared" si="0"/>
        <v>1509448.4999999998</v>
      </c>
      <c r="L27" s="60"/>
    </row>
    <row r="28" spans="1:12" ht="37.5" customHeight="1" x14ac:dyDescent="0.25">
      <c r="A28" s="12">
        <f t="shared" si="1"/>
        <v>11</v>
      </c>
      <c r="B28" s="49">
        <f>'[4]404253'!E3</f>
        <v>44585</v>
      </c>
      <c r="C28" s="50">
        <f>'[4]404253'!A3</f>
        <v>404253</v>
      </c>
      <c r="D28" s="51" t="s">
        <v>60</v>
      </c>
      <c r="E28" s="51" t="s">
        <v>58</v>
      </c>
      <c r="F28" s="13">
        <f>'[4]404253'!Q3</f>
        <v>15</v>
      </c>
      <c r="G28" s="59">
        <f>'[4]404253'!N18</f>
        <v>185.23</v>
      </c>
      <c r="H28" s="256">
        <v>7000</v>
      </c>
      <c r="I28" s="257"/>
      <c r="J28" s="64">
        <f t="shared" si="0"/>
        <v>1296610</v>
      </c>
      <c r="L28" s="60"/>
    </row>
    <row r="29" spans="1:12" ht="37.5" customHeight="1" x14ac:dyDescent="0.25">
      <c r="A29" s="12">
        <f t="shared" si="1"/>
        <v>12</v>
      </c>
      <c r="B29" s="49">
        <f>'[4]403351'!E3</f>
        <v>44585</v>
      </c>
      <c r="C29" s="50">
        <f>'[4]403351'!A3</f>
        <v>403351</v>
      </c>
      <c r="D29" s="51" t="s">
        <v>60</v>
      </c>
      <c r="E29" s="51" t="s">
        <v>58</v>
      </c>
      <c r="F29" s="13">
        <f>'[4]403351'!Q3</f>
        <v>72</v>
      </c>
      <c r="G29" s="59">
        <f>'[4]403351'!N75</f>
        <v>1021.3472499999999</v>
      </c>
      <c r="H29" s="256">
        <v>7000</v>
      </c>
      <c r="I29" s="257"/>
      <c r="J29" s="64">
        <f t="shared" si="0"/>
        <v>7149430.7499999991</v>
      </c>
      <c r="L29" s="60"/>
    </row>
    <row r="30" spans="1:12" ht="37.5" customHeight="1" x14ac:dyDescent="0.25">
      <c r="A30" s="12">
        <f t="shared" si="1"/>
        <v>13</v>
      </c>
      <c r="B30" s="49">
        <f>'[4]404307'!E3</f>
        <v>44586</v>
      </c>
      <c r="C30" s="50">
        <f>'[4]404307'!A3</f>
        <v>404307</v>
      </c>
      <c r="D30" s="51" t="s">
        <v>60</v>
      </c>
      <c r="E30" s="51" t="s">
        <v>58</v>
      </c>
      <c r="F30" s="13">
        <f>'[4]404307'!Q3</f>
        <v>29</v>
      </c>
      <c r="G30" s="59">
        <f>'[4]404307'!N32</f>
        <v>398.82825000000003</v>
      </c>
      <c r="H30" s="256">
        <v>7000</v>
      </c>
      <c r="I30" s="257"/>
      <c r="J30" s="64">
        <f t="shared" si="0"/>
        <v>2791797.75</v>
      </c>
      <c r="L30" s="60"/>
    </row>
    <row r="31" spans="1:12" ht="37.5" customHeight="1" x14ac:dyDescent="0.25">
      <c r="A31" s="12">
        <f t="shared" si="1"/>
        <v>14</v>
      </c>
      <c r="B31" s="49">
        <f>'[4]404256'!E3</f>
        <v>44586</v>
      </c>
      <c r="C31" s="50">
        <f>'[4]404256'!A3</f>
        <v>404256</v>
      </c>
      <c r="D31" s="51" t="s">
        <v>60</v>
      </c>
      <c r="E31" s="51" t="s">
        <v>58</v>
      </c>
      <c r="F31" s="13">
        <f>'[4]404256'!Q3</f>
        <v>24</v>
      </c>
      <c r="G31" s="59">
        <f>'[4]404256'!N27</f>
        <v>396.72149999999999</v>
      </c>
      <c r="H31" s="256">
        <v>7000</v>
      </c>
      <c r="I31" s="257"/>
      <c r="J31" s="64">
        <f t="shared" si="0"/>
        <v>2777050.5</v>
      </c>
      <c r="L31" s="60"/>
    </row>
    <row r="32" spans="1:12" ht="37.5" customHeight="1" x14ac:dyDescent="0.25">
      <c r="A32" s="12">
        <f t="shared" si="1"/>
        <v>15</v>
      </c>
      <c r="B32" s="49">
        <f>'[4]403481'!E3</f>
        <v>44586</v>
      </c>
      <c r="C32" s="50">
        <f>'[4]403481'!A3</f>
        <v>403481</v>
      </c>
      <c r="D32" s="51" t="s">
        <v>60</v>
      </c>
      <c r="E32" s="51" t="s">
        <v>58</v>
      </c>
      <c r="F32" s="13">
        <f>'[4]403481'!Q3</f>
        <v>60</v>
      </c>
      <c r="G32" s="59">
        <f>'[4]403481'!N63</f>
        <v>1028.0137500000001</v>
      </c>
      <c r="H32" s="256">
        <v>7000</v>
      </c>
      <c r="I32" s="257"/>
      <c r="J32" s="64">
        <f t="shared" si="0"/>
        <v>7196096.2500000009</v>
      </c>
      <c r="L32" s="60"/>
    </row>
    <row r="33" spans="1:12" ht="37.5" customHeight="1" x14ac:dyDescent="0.25">
      <c r="A33" s="12">
        <f t="shared" si="1"/>
        <v>16</v>
      </c>
      <c r="B33" s="49">
        <f>'[4]403486'!E3</f>
        <v>44586</v>
      </c>
      <c r="C33" s="50">
        <f>'[4]403486'!A3</f>
        <v>403486</v>
      </c>
      <c r="D33" s="51" t="s">
        <v>60</v>
      </c>
      <c r="E33" s="51" t="s">
        <v>58</v>
      </c>
      <c r="F33" s="13">
        <f>'[4]403486'!Q3</f>
        <v>26</v>
      </c>
      <c r="G33" s="59">
        <f>'[4]403486'!N29</f>
        <v>417.06950000000006</v>
      </c>
      <c r="H33" s="256">
        <v>7000</v>
      </c>
      <c r="I33" s="257"/>
      <c r="J33" s="64">
        <f t="shared" si="0"/>
        <v>2919486.5000000005</v>
      </c>
      <c r="L33" s="60"/>
    </row>
    <row r="34" spans="1:12" ht="37.5" customHeight="1" x14ac:dyDescent="0.25">
      <c r="A34" s="12">
        <f t="shared" si="1"/>
        <v>17</v>
      </c>
      <c r="B34" s="49">
        <f>'[4]403230'!E3</f>
        <v>44587</v>
      </c>
      <c r="C34" s="50">
        <f>'[4]403230'!A3</f>
        <v>403230</v>
      </c>
      <c r="D34" s="51" t="s">
        <v>60</v>
      </c>
      <c r="E34" s="51" t="s">
        <v>58</v>
      </c>
      <c r="F34" s="13">
        <f>'[4]403230'!Q3</f>
        <v>35</v>
      </c>
      <c r="G34" s="59">
        <f>'[4]403230'!N38</f>
        <v>510.77499999999998</v>
      </c>
      <c r="H34" s="256">
        <v>7000</v>
      </c>
      <c r="I34" s="257"/>
      <c r="J34" s="64">
        <f t="shared" si="0"/>
        <v>3575425</v>
      </c>
      <c r="L34" s="60"/>
    </row>
    <row r="35" spans="1:12" ht="37.5" customHeight="1" x14ac:dyDescent="0.25">
      <c r="A35" s="12">
        <f t="shared" si="1"/>
        <v>18</v>
      </c>
      <c r="B35" s="49">
        <f>'[4]404258'!E3</f>
        <v>44587</v>
      </c>
      <c r="C35" s="50">
        <f>'[4]404258'!A3</f>
        <v>404258</v>
      </c>
      <c r="D35" s="51" t="s">
        <v>60</v>
      </c>
      <c r="E35" s="51" t="s">
        <v>58</v>
      </c>
      <c r="F35" s="13">
        <f>'[4]404258'!Q3</f>
        <v>26</v>
      </c>
      <c r="G35" s="59">
        <f>'[4]404258'!N29</f>
        <v>432.84874999999982</v>
      </c>
      <c r="H35" s="256">
        <v>7000</v>
      </c>
      <c r="I35" s="257"/>
      <c r="J35" s="64">
        <f t="shared" si="0"/>
        <v>3029941.2499999986</v>
      </c>
      <c r="L35" s="60"/>
    </row>
    <row r="36" spans="1:12" ht="37.5" customHeight="1" x14ac:dyDescent="0.25">
      <c r="A36" s="12">
        <f t="shared" si="1"/>
        <v>19</v>
      </c>
      <c r="B36" s="49">
        <f>'[4]403488'!E3</f>
        <v>44587</v>
      </c>
      <c r="C36" s="50">
        <f>'[4]403488'!A3</f>
        <v>403488</v>
      </c>
      <c r="D36" s="51" t="s">
        <v>60</v>
      </c>
      <c r="E36" s="51" t="s">
        <v>58</v>
      </c>
      <c r="F36" s="13">
        <f>'[4]403488'!Q3</f>
        <v>120</v>
      </c>
      <c r="G36" s="59">
        <f>'[4]403488'!N123</f>
        <v>2395.8245000000002</v>
      </c>
      <c r="H36" s="256">
        <v>7000</v>
      </c>
      <c r="I36" s="257"/>
      <c r="J36" s="64">
        <f t="shared" si="0"/>
        <v>16770771.500000002</v>
      </c>
      <c r="L36" s="60"/>
    </row>
    <row r="37" spans="1:12" ht="37.5" customHeight="1" x14ac:dyDescent="0.25">
      <c r="A37" s="12">
        <f t="shared" si="1"/>
        <v>20</v>
      </c>
      <c r="B37" s="49">
        <f>'[4]404309'!E3</f>
        <v>44588</v>
      </c>
      <c r="C37" s="50">
        <f>'[4]404309'!A3</f>
        <v>404309</v>
      </c>
      <c r="D37" s="51" t="s">
        <v>60</v>
      </c>
      <c r="E37" s="51" t="s">
        <v>58</v>
      </c>
      <c r="F37" s="13">
        <f>'[4]404309'!Q3</f>
        <v>30</v>
      </c>
      <c r="G37" s="59">
        <f>'[4]404309'!N33</f>
        <v>322.77824999999996</v>
      </c>
      <c r="H37" s="256">
        <v>7000</v>
      </c>
      <c r="I37" s="257"/>
      <c r="J37" s="64">
        <f t="shared" si="0"/>
        <v>2259447.7499999995</v>
      </c>
      <c r="L37" s="60"/>
    </row>
    <row r="38" spans="1:12" ht="37.5" customHeight="1" x14ac:dyDescent="0.25">
      <c r="A38" s="12">
        <f t="shared" si="1"/>
        <v>21</v>
      </c>
      <c r="B38" s="49">
        <f>'[4]404261'!E3</f>
        <v>44588</v>
      </c>
      <c r="C38" s="50">
        <f>'[4]404261'!A3</f>
        <v>404261</v>
      </c>
      <c r="D38" s="51" t="s">
        <v>60</v>
      </c>
      <c r="E38" s="51" t="s">
        <v>58</v>
      </c>
      <c r="F38" s="13">
        <f>'[4]404261'!Q3</f>
        <v>18</v>
      </c>
      <c r="G38" s="59">
        <f>'[4]404261'!N21</f>
        <v>486.98349999999999</v>
      </c>
      <c r="H38" s="256">
        <v>7000</v>
      </c>
      <c r="I38" s="257"/>
      <c r="J38" s="64">
        <f t="shared" si="0"/>
        <v>3408884.5</v>
      </c>
      <c r="L38" s="60"/>
    </row>
    <row r="39" spans="1:12" ht="37.5" customHeight="1" x14ac:dyDescent="0.25">
      <c r="A39" s="12">
        <f t="shared" si="1"/>
        <v>22</v>
      </c>
      <c r="B39" s="49">
        <f>'[4]403493'!E3</f>
        <v>44588</v>
      </c>
      <c r="C39" s="50">
        <f>'[4]403493'!A3</f>
        <v>403493</v>
      </c>
      <c r="D39" s="51" t="s">
        <v>60</v>
      </c>
      <c r="E39" s="51" t="s">
        <v>58</v>
      </c>
      <c r="F39" s="13">
        <f>'[4]403493'!Q3</f>
        <v>130</v>
      </c>
      <c r="G39" s="59">
        <f>'[4]403493'!N133</f>
        <v>2283.4867499999996</v>
      </c>
      <c r="H39" s="256">
        <v>7000</v>
      </c>
      <c r="I39" s="257"/>
      <c r="J39" s="64">
        <f t="shared" si="0"/>
        <v>15984407.249999996</v>
      </c>
      <c r="L39" s="60"/>
    </row>
    <row r="40" spans="1:12" ht="37.5" customHeight="1" x14ac:dyDescent="0.25">
      <c r="A40" s="12">
        <f t="shared" si="1"/>
        <v>23</v>
      </c>
      <c r="B40" s="49">
        <f>'[4]403495'!E3</f>
        <v>44589</v>
      </c>
      <c r="C40" s="50">
        <f>'[4]403495'!A3</f>
        <v>403495</v>
      </c>
      <c r="D40" s="51" t="s">
        <v>60</v>
      </c>
      <c r="E40" s="51" t="s">
        <v>58</v>
      </c>
      <c r="F40" s="13">
        <f>'[4]403495'!Q3</f>
        <v>35</v>
      </c>
      <c r="G40" s="59">
        <f>'[4]403495'!N38</f>
        <v>410.9922499999999</v>
      </c>
      <c r="H40" s="256">
        <v>7000</v>
      </c>
      <c r="I40" s="257"/>
      <c r="J40" s="64">
        <f t="shared" si="0"/>
        <v>2876945.7499999991</v>
      </c>
      <c r="L40" s="60"/>
    </row>
    <row r="41" spans="1:12" ht="37.5" customHeight="1" x14ac:dyDescent="0.25">
      <c r="A41" s="12">
        <f t="shared" si="1"/>
        <v>24</v>
      </c>
      <c r="B41" s="49">
        <f>'[4]403233'!E3</f>
        <v>44589</v>
      </c>
      <c r="C41" s="50">
        <f>'[4]403233'!A3</f>
        <v>403233</v>
      </c>
      <c r="D41" s="51" t="s">
        <v>60</v>
      </c>
      <c r="E41" s="51" t="s">
        <v>58</v>
      </c>
      <c r="F41" s="13">
        <f>'[4]403233'!Q3</f>
        <v>20</v>
      </c>
      <c r="G41" s="59">
        <f>'[4]403233'!N23</f>
        <v>360.65199999999999</v>
      </c>
      <c r="H41" s="256">
        <v>7000</v>
      </c>
      <c r="I41" s="257"/>
      <c r="J41" s="64">
        <f t="shared" si="0"/>
        <v>2524564</v>
      </c>
      <c r="L41" s="60"/>
    </row>
    <row r="42" spans="1:12" ht="37.5" customHeight="1" x14ac:dyDescent="0.25">
      <c r="A42" s="12">
        <f t="shared" si="1"/>
        <v>25</v>
      </c>
      <c r="B42" s="49">
        <f>'[4]404263'!E3</f>
        <v>44589</v>
      </c>
      <c r="C42" s="50">
        <f>'[4]404263'!A3</f>
        <v>404263</v>
      </c>
      <c r="D42" s="51" t="s">
        <v>60</v>
      </c>
      <c r="E42" s="51" t="s">
        <v>58</v>
      </c>
      <c r="F42" s="13">
        <f>'[4]404263'!Q3</f>
        <v>21</v>
      </c>
      <c r="G42" s="59">
        <f>'[4]404263'!N24</f>
        <v>251.92449999999999</v>
      </c>
      <c r="H42" s="256">
        <v>7000</v>
      </c>
      <c r="I42" s="257"/>
      <c r="J42" s="64">
        <f t="shared" si="0"/>
        <v>1763471.5</v>
      </c>
      <c r="L42" s="60"/>
    </row>
    <row r="43" spans="1:12" ht="37.5" customHeight="1" x14ac:dyDescent="0.25">
      <c r="A43" s="12">
        <f t="shared" si="1"/>
        <v>26</v>
      </c>
      <c r="B43" s="49">
        <f>'[4]403497'!E3</f>
        <v>44589</v>
      </c>
      <c r="C43" s="50">
        <f>'[4]403497'!A3</f>
        <v>403497</v>
      </c>
      <c r="D43" s="51" t="s">
        <v>60</v>
      </c>
      <c r="E43" s="51" t="s">
        <v>58</v>
      </c>
      <c r="F43" s="13">
        <f>'[4]403497'!Q3</f>
        <v>98</v>
      </c>
      <c r="G43" s="59">
        <f>'[4]403497'!N101</f>
        <v>2421.2502500000001</v>
      </c>
      <c r="H43" s="256">
        <v>7000</v>
      </c>
      <c r="I43" s="257"/>
      <c r="J43" s="64">
        <f t="shared" si="0"/>
        <v>16948751.75</v>
      </c>
      <c r="L43" s="60"/>
    </row>
    <row r="44" spans="1:12" ht="37.5" customHeight="1" x14ac:dyDescent="0.25">
      <c r="A44" s="12">
        <f t="shared" si="1"/>
        <v>27</v>
      </c>
      <c r="B44" s="49">
        <f>'[4]403499'!E3</f>
        <v>44589</v>
      </c>
      <c r="C44" s="50">
        <f>'[4]403499'!A3</f>
        <v>403499</v>
      </c>
      <c r="D44" s="51" t="s">
        <v>60</v>
      </c>
      <c r="E44" s="51" t="s">
        <v>58</v>
      </c>
      <c r="F44" s="13">
        <f>'[4]403499'!Q3</f>
        <v>27</v>
      </c>
      <c r="G44" s="59">
        <f>'[4]403499'!N30</f>
        <v>627.37799999999993</v>
      </c>
      <c r="H44" s="256">
        <v>7000</v>
      </c>
      <c r="I44" s="257"/>
      <c r="J44" s="64">
        <f t="shared" si="0"/>
        <v>4391645.9999999991</v>
      </c>
      <c r="L44" s="60"/>
    </row>
    <row r="45" spans="1:12" ht="37.5" customHeight="1" x14ac:dyDescent="0.25">
      <c r="A45" s="12">
        <f t="shared" si="1"/>
        <v>28</v>
      </c>
      <c r="B45" s="49">
        <f>'[4]403235'!E3</f>
        <v>44590</v>
      </c>
      <c r="C45" s="50">
        <f>'[4]403235'!A3</f>
        <v>403235</v>
      </c>
      <c r="D45" s="51" t="s">
        <v>60</v>
      </c>
      <c r="E45" s="51" t="s">
        <v>58</v>
      </c>
      <c r="F45" s="13">
        <f>'[4]403235'!Q3</f>
        <v>25</v>
      </c>
      <c r="G45" s="59">
        <f>'[4]403235'!N28</f>
        <v>341.7525</v>
      </c>
      <c r="H45" s="256">
        <v>7000</v>
      </c>
      <c r="I45" s="257"/>
      <c r="J45" s="64">
        <f t="shared" si="0"/>
        <v>2392267.5</v>
      </c>
      <c r="L45" s="60"/>
    </row>
    <row r="46" spans="1:12" ht="37.5" customHeight="1" x14ac:dyDescent="0.25">
      <c r="A46" s="12">
        <f t="shared" si="1"/>
        <v>29</v>
      </c>
      <c r="B46" s="49">
        <f>'[4]404266'!E3</f>
        <v>44590</v>
      </c>
      <c r="C46" s="50">
        <f>'[4]404266'!A3</f>
        <v>404266</v>
      </c>
      <c r="D46" s="51" t="s">
        <v>60</v>
      </c>
      <c r="E46" s="51" t="s">
        <v>58</v>
      </c>
      <c r="F46" s="13">
        <f>'[4]404266'!Q3</f>
        <v>15</v>
      </c>
      <c r="G46" s="59">
        <f>'[4]404266'!N18</f>
        <v>171.11249999999998</v>
      </c>
      <c r="H46" s="256">
        <v>7000</v>
      </c>
      <c r="I46" s="257"/>
      <c r="J46" s="64">
        <f t="shared" si="0"/>
        <v>1197787.4999999998</v>
      </c>
      <c r="L46" s="60"/>
    </row>
    <row r="47" spans="1:12" ht="37.5" customHeight="1" x14ac:dyDescent="0.25">
      <c r="A47" s="12">
        <f t="shared" si="1"/>
        <v>30</v>
      </c>
      <c r="B47" s="49">
        <f>'[4]404266'!E3</f>
        <v>44590</v>
      </c>
      <c r="C47" s="50">
        <f>'[4]403360'!A3</f>
        <v>403360</v>
      </c>
      <c r="D47" s="51" t="s">
        <v>60</v>
      </c>
      <c r="E47" s="51" t="s">
        <v>58</v>
      </c>
      <c r="F47" s="13">
        <f>'[4]403360'!Q3</f>
        <v>66</v>
      </c>
      <c r="G47" s="59">
        <f>'[4]403360'!N69</f>
        <v>1377.7485000000001</v>
      </c>
      <c r="H47" s="256">
        <v>7000</v>
      </c>
      <c r="I47" s="257"/>
      <c r="J47" s="64">
        <f t="shared" si="0"/>
        <v>9644239.5000000019</v>
      </c>
      <c r="L47" s="60"/>
    </row>
    <row r="48" spans="1:12" ht="37.5" customHeight="1" x14ac:dyDescent="0.25">
      <c r="A48" s="12">
        <f t="shared" si="1"/>
        <v>31</v>
      </c>
      <c r="B48" s="49">
        <f>'[4]403237'!E3</f>
        <v>44591</v>
      </c>
      <c r="C48" s="50">
        <f>'[4]403237'!A3</f>
        <v>403237</v>
      </c>
      <c r="D48" s="51" t="s">
        <v>60</v>
      </c>
      <c r="E48" s="51" t="s">
        <v>58</v>
      </c>
      <c r="F48" s="13">
        <f>'[4]403237'!Q3</f>
        <v>18</v>
      </c>
      <c r="G48" s="59">
        <f>'[4]403237'!N21</f>
        <v>161.41299999999998</v>
      </c>
      <c r="H48" s="256">
        <v>7000</v>
      </c>
      <c r="I48" s="257"/>
      <c r="J48" s="64">
        <f t="shared" si="0"/>
        <v>1129890.9999999998</v>
      </c>
      <c r="L48" s="60"/>
    </row>
    <row r="49" spans="1:14" ht="37.5" customHeight="1" x14ac:dyDescent="0.25">
      <c r="A49" s="12">
        <f t="shared" si="1"/>
        <v>32</v>
      </c>
      <c r="B49" s="49">
        <f>'[4]404206'!E3</f>
        <v>44591</v>
      </c>
      <c r="C49" s="50">
        <f>'[4]404206'!A3</f>
        <v>404206</v>
      </c>
      <c r="D49" s="51" t="s">
        <v>60</v>
      </c>
      <c r="E49" s="51" t="s">
        <v>58</v>
      </c>
      <c r="F49" s="13">
        <f>'[4]404206'!Q3</f>
        <v>16</v>
      </c>
      <c r="G49" s="59">
        <f>'[4]404206'!N19</f>
        <v>138.16400000000002</v>
      </c>
      <c r="H49" s="256">
        <v>7000</v>
      </c>
      <c r="I49" s="257"/>
      <c r="J49" s="64">
        <f t="shared" si="0"/>
        <v>967148.00000000012</v>
      </c>
      <c r="L49" s="60"/>
    </row>
    <row r="50" spans="1:14" ht="37.5" customHeight="1" x14ac:dyDescent="0.25">
      <c r="A50" s="12">
        <f t="shared" si="1"/>
        <v>33</v>
      </c>
      <c r="B50" s="49">
        <f>'[4]403362'!E3</f>
        <v>44591</v>
      </c>
      <c r="C50" s="50">
        <f>'[4]403362'!A3</f>
        <v>403362</v>
      </c>
      <c r="D50" s="51" t="s">
        <v>60</v>
      </c>
      <c r="E50" s="51" t="s">
        <v>58</v>
      </c>
      <c r="F50" s="13">
        <f>'[4]403362'!Q3</f>
        <v>84</v>
      </c>
      <c r="G50" s="59">
        <f>'[4]403362'!N87</f>
        <v>1593.9554999999998</v>
      </c>
      <c r="H50" s="256">
        <v>7000</v>
      </c>
      <c r="I50" s="257"/>
      <c r="J50" s="64">
        <f t="shared" si="0"/>
        <v>11157688.499999998</v>
      </c>
      <c r="L50" s="60"/>
    </row>
    <row r="51" spans="1:14" ht="37.5" customHeight="1" x14ac:dyDescent="0.25">
      <c r="A51" s="12">
        <f t="shared" si="1"/>
        <v>34</v>
      </c>
      <c r="B51" s="49">
        <f>'[4]403239'!E3</f>
        <v>44592</v>
      </c>
      <c r="C51" s="50">
        <f>'[4]403239'!A3</f>
        <v>403239</v>
      </c>
      <c r="D51" s="51" t="s">
        <v>60</v>
      </c>
      <c r="E51" s="51" t="s">
        <v>58</v>
      </c>
      <c r="F51" s="13">
        <f>'[4]403239'!Q3</f>
        <v>12</v>
      </c>
      <c r="G51" s="59">
        <f>'[4]403239'!N15</f>
        <v>132.33224999999999</v>
      </c>
      <c r="H51" s="256">
        <v>7000</v>
      </c>
      <c r="I51" s="257"/>
      <c r="J51" s="64">
        <f t="shared" si="0"/>
        <v>926325.74999999988</v>
      </c>
      <c r="L51" s="60"/>
    </row>
    <row r="52" spans="1:14" ht="37.5" customHeight="1" x14ac:dyDescent="0.25">
      <c r="A52" s="12">
        <f t="shared" si="1"/>
        <v>35</v>
      </c>
      <c r="B52" s="49">
        <f>'[4]404210'!E3</f>
        <v>44592</v>
      </c>
      <c r="C52" s="50">
        <f>'[4]404210'!A3</f>
        <v>404210</v>
      </c>
      <c r="D52" s="51" t="s">
        <v>60</v>
      </c>
      <c r="E52" s="51" t="s">
        <v>58</v>
      </c>
      <c r="F52" s="13">
        <f>'[4]404210'!Q3</f>
        <v>6</v>
      </c>
      <c r="G52" s="59">
        <f>'[4]404210'!N9</f>
        <v>46.434000000000005</v>
      </c>
      <c r="H52" s="256">
        <v>7000</v>
      </c>
      <c r="I52" s="257"/>
      <c r="J52" s="64">
        <f t="shared" si="0"/>
        <v>325038.00000000006</v>
      </c>
      <c r="L52" s="60"/>
    </row>
    <row r="53" spans="1:14" ht="37.5" customHeight="1" x14ac:dyDescent="0.25">
      <c r="A53" s="12">
        <f t="shared" si="1"/>
        <v>36</v>
      </c>
      <c r="B53" s="49">
        <f>'[4]403372'!E3</f>
        <v>44592</v>
      </c>
      <c r="C53" s="50">
        <f>'[4]403372'!A3</f>
        <v>403372</v>
      </c>
      <c r="D53" s="51" t="s">
        <v>60</v>
      </c>
      <c r="E53" s="51" t="s">
        <v>58</v>
      </c>
      <c r="F53" s="13">
        <f>'[4]403372'!Q3</f>
        <v>32</v>
      </c>
      <c r="G53" s="59">
        <f>'[4]403372'!N35</f>
        <v>424.83674999999999</v>
      </c>
      <c r="H53" s="256">
        <v>7000</v>
      </c>
      <c r="I53" s="257"/>
      <c r="J53" s="64">
        <f t="shared" si="0"/>
        <v>2973857.25</v>
      </c>
      <c r="L53" s="60"/>
    </row>
    <row r="54" spans="1:14" ht="28.5" customHeight="1" thickBot="1" x14ac:dyDescent="0.3">
      <c r="A54" s="258" t="s">
        <v>20</v>
      </c>
      <c r="B54" s="259"/>
      <c r="C54" s="259"/>
      <c r="D54" s="259"/>
      <c r="E54" s="259"/>
      <c r="F54" s="259"/>
      <c r="G54" s="259"/>
      <c r="H54" s="259"/>
      <c r="I54" s="260"/>
      <c r="J54" s="14">
        <f>SUM(J18:J53)</f>
        <v>182873036.5</v>
      </c>
      <c r="L54" s="3">
        <f>SUM(F18:F53)</f>
        <v>1526</v>
      </c>
      <c r="M54" s="3">
        <f t="shared" ref="M54" si="2">SUM(G18:G53)</f>
        <v>26124.719499999999</v>
      </c>
      <c r="N54" s="3">
        <f>SUM(J18:J53)</f>
        <v>182873036.5</v>
      </c>
    </row>
    <row r="55" spans="1:14" x14ac:dyDescent="0.25">
      <c r="A55" s="261"/>
      <c r="B55" s="261"/>
      <c r="C55" s="57"/>
      <c r="D55" s="57"/>
      <c r="E55" s="57"/>
      <c r="F55" s="57"/>
      <c r="G55" s="57"/>
      <c r="H55" s="16"/>
      <c r="I55" s="16"/>
      <c r="J55" s="17"/>
    </row>
    <row r="56" spans="1:14" x14ac:dyDescent="0.25">
      <c r="A56" s="57"/>
      <c r="B56" s="57"/>
      <c r="C56" s="57"/>
      <c r="D56" s="57"/>
      <c r="E56" s="57"/>
      <c r="F56" s="57"/>
      <c r="G56" s="18" t="s">
        <v>61</v>
      </c>
      <c r="H56" s="18"/>
      <c r="I56" s="16"/>
      <c r="J56" s="17">
        <v>0</v>
      </c>
      <c r="L56" s="54"/>
    </row>
    <row r="57" spans="1:14" x14ac:dyDescent="0.25">
      <c r="A57" s="57"/>
      <c r="B57" s="57"/>
      <c r="C57" s="57"/>
      <c r="D57" s="57"/>
      <c r="E57" s="57"/>
      <c r="F57" s="57"/>
      <c r="G57" s="61" t="s">
        <v>62</v>
      </c>
      <c r="H57" s="61"/>
      <c r="I57" s="62"/>
      <c r="J57" s="63">
        <f>J54-J56</f>
        <v>182873036.5</v>
      </c>
      <c r="L57" s="54"/>
    </row>
    <row r="58" spans="1:14" x14ac:dyDescent="0.25">
      <c r="A58" s="57"/>
      <c r="B58" s="57"/>
      <c r="C58" s="57"/>
      <c r="D58" s="57"/>
      <c r="E58" s="57"/>
      <c r="F58" s="57"/>
      <c r="G58" s="18" t="s">
        <v>21</v>
      </c>
      <c r="H58" s="18"/>
      <c r="I58" s="54" t="e">
        <f>#REF!*1%</f>
        <v>#REF!</v>
      </c>
      <c r="J58" s="17">
        <f>J57*1%</f>
        <v>1828730.365</v>
      </c>
    </row>
    <row r="59" spans="1:14" ht="16.5" thickBot="1" x14ac:dyDescent="0.3">
      <c r="A59" s="57"/>
      <c r="B59" s="57"/>
      <c r="C59" s="57"/>
      <c r="D59" s="57"/>
      <c r="E59" s="57"/>
      <c r="F59" s="57"/>
      <c r="G59" s="19" t="s">
        <v>46</v>
      </c>
      <c r="H59" s="19"/>
      <c r="I59" s="20">
        <f>I55*10%</f>
        <v>0</v>
      </c>
      <c r="J59" s="20">
        <f>J57*2%</f>
        <v>3657460.73</v>
      </c>
    </row>
    <row r="60" spans="1:14" x14ac:dyDescent="0.25">
      <c r="E60" s="1"/>
      <c r="F60" s="1"/>
      <c r="G60" s="21" t="s">
        <v>63</v>
      </c>
      <c r="H60" s="21"/>
      <c r="I60" s="22" t="e">
        <f>I54+I58</f>
        <v>#REF!</v>
      </c>
      <c r="J60" s="22">
        <f>J57+J58-J59</f>
        <v>181044306.13500002</v>
      </c>
    </row>
    <row r="61" spans="1:14" ht="6.75" customHeight="1" x14ac:dyDescent="0.25">
      <c r="E61" s="1"/>
      <c r="F61" s="1"/>
      <c r="G61" s="21"/>
      <c r="H61" s="21"/>
      <c r="I61" s="22"/>
      <c r="J61" s="22"/>
    </row>
    <row r="62" spans="1:14" x14ac:dyDescent="0.25">
      <c r="A62" s="1" t="s">
        <v>64</v>
      </c>
      <c r="D62" s="1"/>
      <c r="E62" s="1"/>
      <c r="F62" s="1"/>
      <c r="G62" s="1"/>
      <c r="H62" s="21"/>
      <c r="I62" s="21"/>
      <c r="J62" s="22"/>
    </row>
    <row r="63" spans="1:14" ht="9" customHeight="1" x14ac:dyDescent="0.25">
      <c r="A63" s="23"/>
      <c r="D63" s="1"/>
      <c r="E63" s="1"/>
      <c r="F63" s="1"/>
      <c r="G63" s="1"/>
      <c r="H63" s="21"/>
      <c r="I63" s="21"/>
      <c r="J63" s="22"/>
    </row>
    <row r="64" spans="1:14" x14ac:dyDescent="0.25">
      <c r="A64" s="24" t="s">
        <v>22</v>
      </c>
    </row>
    <row r="65" spans="1:10" x14ac:dyDescent="0.25">
      <c r="A65" s="25" t="s">
        <v>23</v>
      </c>
      <c r="B65" s="26"/>
      <c r="C65" s="26"/>
      <c r="D65" s="27"/>
      <c r="E65" s="27"/>
      <c r="F65" s="27"/>
      <c r="G65" s="27"/>
    </row>
    <row r="66" spans="1:10" x14ac:dyDescent="0.25">
      <c r="A66" s="25" t="s">
        <v>24</v>
      </c>
      <c r="B66" s="26"/>
      <c r="C66" s="26"/>
      <c r="D66" s="27"/>
      <c r="E66" s="27"/>
      <c r="F66" s="27"/>
      <c r="G66" s="27"/>
    </row>
    <row r="67" spans="1:10" x14ac:dyDescent="0.25">
      <c r="A67" s="28" t="s">
        <v>25</v>
      </c>
      <c r="B67" s="29"/>
      <c r="C67" s="29"/>
      <c r="D67" s="27"/>
      <c r="E67" s="27"/>
      <c r="F67" s="27"/>
      <c r="G67" s="27"/>
    </row>
    <row r="68" spans="1:10" x14ac:dyDescent="0.25">
      <c r="A68" s="30" t="s">
        <v>0</v>
      </c>
      <c r="B68" s="31"/>
      <c r="C68" s="31"/>
      <c r="D68" s="27"/>
      <c r="E68" s="27"/>
      <c r="F68" s="27"/>
      <c r="G68" s="27"/>
    </row>
    <row r="69" spans="1:10" ht="9" customHeight="1" x14ac:dyDescent="0.25">
      <c r="A69" s="32"/>
      <c r="B69" s="32"/>
      <c r="C69" s="32"/>
    </row>
    <row r="70" spans="1:10" x14ac:dyDescent="0.25">
      <c r="H70" s="33" t="s">
        <v>48</v>
      </c>
      <c r="I70" s="262" t="str">
        <f>+J13</f>
        <v xml:space="preserve"> 02 Maret 2022</v>
      </c>
      <c r="J70" s="266"/>
    </row>
    <row r="74" spans="1:10" ht="18" customHeight="1" x14ac:dyDescent="0.25"/>
    <row r="75" spans="1:10" ht="17.25" customHeight="1" x14ac:dyDescent="0.25"/>
    <row r="77" spans="1:10" x14ac:dyDescent="0.25">
      <c r="H77" s="263" t="s">
        <v>26</v>
      </c>
      <c r="I77" s="263"/>
      <c r="J77" s="263"/>
    </row>
  </sheetData>
  <mergeCells count="45"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48:I48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A55:B55"/>
    <mergeCell ref="I70:J70"/>
    <mergeCell ref="H77:J77"/>
    <mergeCell ref="H49:I49"/>
    <mergeCell ref="H50:I50"/>
    <mergeCell ref="H51:I51"/>
    <mergeCell ref="H52:I52"/>
    <mergeCell ref="H53:I53"/>
    <mergeCell ref="A54:I5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Q43"/>
  <sheetViews>
    <sheetView topLeftCell="A7" workbookViewId="0">
      <selection activeCell="I12" sqref="I12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242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247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44595</v>
      </c>
      <c r="C18" s="148" t="s">
        <v>243</v>
      </c>
      <c r="D18" s="167" t="s">
        <v>244</v>
      </c>
      <c r="E18" s="51" t="s">
        <v>245</v>
      </c>
      <c r="F18" s="13">
        <v>1</v>
      </c>
      <c r="G18" s="256">
        <v>850000</v>
      </c>
      <c r="H18" s="257"/>
      <c r="I18" s="64">
        <f>G18</f>
        <v>850000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850000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8500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850000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858500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246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248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249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44602</v>
      </c>
      <c r="C18" s="148" t="s">
        <v>253</v>
      </c>
      <c r="D18" s="167" t="s">
        <v>251</v>
      </c>
      <c r="E18" s="51" t="s">
        <v>252</v>
      </c>
      <c r="F18" s="13">
        <v>1</v>
      </c>
      <c r="G18" s="256">
        <v>750000</v>
      </c>
      <c r="H18" s="257"/>
      <c r="I18" s="64">
        <f>G18</f>
        <v>750000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750000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7500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750000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757500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254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255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256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44604</v>
      </c>
      <c r="C18" s="148" t="s">
        <v>257</v>
      </c>
      <c r="D18" s="167" t="s">
        <v>258</v>
      </c>
      <c r="E18" s="51" t="s">
        <v>100</v>
      </c>
      <c r="F18" s="13">
        <v>1</v>
      </c>
      <c r="G18" s="256">
        <v>3500000</v>
      </c>
      <c r="H18" s="257"/>
      <c r="I18" s="64">
        <f>G18</f>
        <v>3500000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3500000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35000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3500000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3535000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254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259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261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44604</v>
      </c>
      <c r="C18" s="148" t="s">
        <v>260</v>
      </c>
      <c r="D18" s="167" t="s">
        <v>263</v>
      </c>
      <c r="E18" s="51" t="s">
        <v>225</v>
      </c>
      <c r="F18" s="13">
        <v>1</v>
      </c>
      <c r="G18" s="256">
        <v>800000</v>
      </c>
      <c r="H18" s="257"/>
      <c r="I18" s="64">
        <f>G18</f>
        <v>800000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800000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8000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800000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808000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262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264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266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44605</v>
      </c>
      <c r="C18" s="148" t="s">
        <v>265</v>
      </c>
      <c r="D18" s="167" t="s">
        <v>267</v>
      </c>
      <c r="E18" s="51" t="s">
        <v>225</v>
      </c>
      <c r="F18" s="13">
        <v>1</v>
      </c>
      <c r="G18" s="256">
        <v>800000</v>
      </c>
      <c r="H18" s="257"/>
      <c r="I18" s="64">
        <f>G18</f>
        <v>800000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800000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8000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800000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808000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262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268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272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44604</v>
      </c>
      <c r="C18" s="148" t="s">
        <v>269</v>
      </c>
      <c r="D18" s="167" t="s">
        <v>271</v>
      </c>
      <c r="E18" s="51" t="s">
        <v>270</v>
      </c>
      <c r="F18" s="13">
        <v>1</v>
      </c>
      <c r="G18" s="256">
        <v>700000</v>
      </c>
      <c r="H18" s="257"/>
      <c r="I18" s="64">
        <f>G18</f>
        <v>700000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700000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7000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700000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707000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213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2:Q43"/>
  <sheetViews>
    <sheetView workbookViewId="0">
      <selection activeCell="L24" sqref="L24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273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275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44600</v>
      </c>
      <c r="C18" s="148" t="s">
        <v>274</v>
      </c>
      <c r="D18" s="167" t="s">
        <v>464</v>
      </c>
      <c r="E18" s="51" t="s">
        <v>276</v>
      </c>
      <c r="F18" s="13">
        <v>1</v>
      </c>
      <c r="G18" s="256">
        <v>1600000</v>
      </c>
      <c r="H18" s="257"/>
      <c r="I18" s="64">
        <f>G18</f>
        <v>1600000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1600000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16000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1600000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1616000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277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2:Q43"/>
  <sheetViews>
    <sheetView topLeftCell="A4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278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279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44602</v>
      </c>
      <c r="C18" s="148" t="s">
        <v>280</v>
      </c>
      <c r="D18" s="167" t="s">
        <v>282</v>
      </c>
      <c r="E18" s="51" t="s">
        <v>281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288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289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44603</v>
      </c>
      <c r="C18" s="148" t="s">
        <v>290</v>
      </c>
      <c r="D18" s="167" t="s">
        <v>292</v>
      </c>
      <c r="E18" s="51" t="s">
        <v>291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2:Q43"/>
  <sheetViews>
    <sheetView topLeftCell="A13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283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284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44602</v>
      </c>
      <c r="C18" s="148" t="s">
        <v>250</v>
      </c>
      <c r="D18" s="167" t="s">
        <v>286</v>
      </c>
      <c r="E18" s="51" t="s">
        <v>285</v>
      </c>
      <c r="F18" s="13">
        <v>1</v>
      </c>
      <c r="G18" s="256">
        <v>1000000</v>
      </c>
      <c r="H18" s="257"/>
      <c r="I18" s="64">
        <f>G18</f>
        <v>1000000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1000000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10000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1000000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1010000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287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39"/>
  <sheetViews>
    <sheetView topLeftCell="A10" workbookViewId="0">
      <selection activeCell="J12" sqref="J12"/>
    </sheetView>
  </sheetViews>
  <sheetFormatPr defaultRowHeight="15.75" x14ac:dyDescent="0.25"/>
  <cols>
    <col min="1" max="1" width="4.85546875" style="2" customWidth="1"/>
    <col min="2" max="2" width="10.7109375" style="2" customWidth="1"/>
    <col min="3" max="3" width="9" style="2" customWidth="1"/>
    <col min="4" max="4" width="26" style="2" customWidth="1"/>
    <col min="5" max="5" width="13.42578125" style="2" customWidth="1"/>
    <col min="6" max="6" width="6.5703125" style="2" customWidth="1"/>
    <col min="7" max="7" width="5.42578125" style="2" customWidth="1"/>
    <col min="8" max="8" width="13" style="3" customWidth="1"/>
    <col min="9" max="9" width="1.28515625" style="3" customWidth="1"/>
    <col min="10" max="10" width="17.7109375" style="2" customWidth="1"/>
    <col min="11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1</v>
      </c>
      <c r="B3" s="34"/>
    </row>
    <row r="4" spans="1:10" ht="18" customHeight="1" x14ac:dyDescent="0.25">
      <c r="A4" s="4" t="s">
        <v>2</v>
      </c>
      <c r="B4" s="34"/>
    </row>
    <row r="5" spans="1:10" ht="18" customHeight="1" x14ac:dyDescent="0.25">
      <c r="A5" s="4" t="s">
        <v>3</v>
      </c>
      <c r="B5" s="34"/>
    </row>
    <row r="6" spans="1:10" ht="18" customHeight="1" x14ac:dyDescent="0.25">
      <c r="A6" s="4" t="s">
        <v>4</v>
      </c>
      <c r="B6" s="34"/>
    </row>
    <row r="7" spans="1:10" ht="18" customHeight="1" x14ac:dyDescent="0.25">
      <c r="A7" s="4" t="s">
        <v>5</v>
      </c>
      <c r="B7" s="34"/>
    </row>
    <row r="8" spans="1:10" ht="16.5" thickBot="1" x14ac:dyDescent="0.3"/>
    <row r="9" spans="1:10" ht="24.75" customHeight="1" thickBot="1" x14ac:dyDescent="0.3">
      <c r="A9" s="251" t="s">
        <v>6</v>
      </c>
      <c r="B9" s="252"/>
      <c r="C9" s="252"/>
      <c r="D9" s="252"/>
      <c r="E9" s="252"/>
      <c r="F9" s="252"/>
      <c r="G9" s="252"/>
      <c r="H9" s="252"/>
      <c r="I9" s="252"/>
      <c r="J9" s="253"/>
    </row>
    <row r="11" spans="1:10" ht="23.25" customHeight="1" x14ac:dyDescent="0.25">
      <c r="A11" s="35" t="s">
        <v>7</v>
      </c>
      <c r="B11" s="35" t="s">
        <v>67</v>
      </c>
      <c r="H11" s="3" t="s">
        <v>27</v>
      </c>
      <c r="I11" s="5" t="s">
        <v>8</v>
      </c>
      <c r="J11" s="6" t="s">
        <v>71</v>
      </c>
    </row>
    <row r="12" spans="1:10" x14ac:dyDescent="0.25">
      <c r="H12" s="3" t="s">
        <v>9</v>
      </c>
      <c r="I12" s="5" t="s">
        <v>8</v>
      </c>
      <c r="J12" s="7" t="s">
        <v>72</v>
      </c>
    </row>
    <row r="13" spans="1:10" x14ac:dyDescent="0.25">
      <c r="H13" s="3" t="s">
        <v>28</v>
      </c>
      <c r="I13" s="5" t="s">
        <v>8</v>
      </c>
      <c r="J13" s="7" t="s">
        <v>73</v>
      </c>
    </row>
    <row r="14" spans="1:10" ht="15.75" customHeight="1" x14ac:dyDescent="0.25">
      <c r="H14" s="3" t="s">
        <v>29</v>
      </c>
      <c r="I14" s="5" t="s">
        <v>8</v>
      </c>
      <c r="J14" s="36" t="s">
        <v>74</v>
      </c>
    </row>
    <row r="15" spans="1:10" ht="20.25" customHeight="1" x14ac:dyDescent="0.25">
      <c r="A15" s="35" t="s">
        <v>10</v>
      </c>
      <c r="B15" s="35" t="s">
        <v>77</v>
      </c>
    </row>
    <row r="16" spans="1:10" ht="8.25" customHeight="1" thickBot="1" x14ac:dyDescent="0.3">
      <c r="F16" s="27"/>
      <c r="G16" s="27"/>
    </row>
    <row r="17" spans="1:12" ht="27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9" t="s">
        <v>59</v>
      </c>
      <c r="G17" s="66" t="s">
        <v>17</v>
      </c>
      <c r="H17" s="254" t="s">
        <v>18</v>
      </c>
      <c r="I17" s="255"/>
      <c r="J17" s="11" t="s">
        <v>19</v>
      </c>
    </row>
    <row r="18" spans="1:12" ht="55.5" customHeight="1" x14ac:dyDescent="0.25">
      <c r="A18" s="12">
        <v>1</v>
      </c>
      <c r="B18" s="37">
        <v>44625</v>
      </c>
      <c r="C18" s="46" t="s">
        <v>75</v>
      </c>
      <c r="D18" s="38" t="s">
        <v>68</v>
      </c>
      <c r="E18" s="39" t="s">
        <v>69</v>
      </c>
      <c r="F18" s="13">
        <v>1</v>
      </c>
      <c r="G18" s="40">
        <v>50</v>
      </c>
      <c r="H18" s="256">
        <v>2600</v>
      </c>
      <c r="I18" s="257"/>
      <c r="J18" s="41">
        <f>G18*H18</f>
        <v>130000</v>
      </c>
    </row>
    <row r="19" spans="1:12" ht="25.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J18</f>
        <v>130000</v>
      </c>
      <c r="K19" s="17"/>
    </row>
    <row r="20" spans="1:12" x14ac:dyDescent="0.25">
      <c r="A20" s="261"/>
      <c r="B20" s="261"/>
      <c r="C20" s="261"/>
      <c r="D20" s="261"/>
      <c r="E20" s="65"/>
      <c r="F20" s="65"/>
      <c r="G20" s="65"/>
      <c r="H20" s="16"/>
      <c r="I20" s="16"/>
      <c r="J20" s="17"/>
    </row>
    <row r="21" spans="1:12" x14ac:dyDescent="0.25">
      <c r="A21" s="65"/>
      <c r="B21" s="65"/>
      <c r="C21" s="65"/>
      <c r="D21" s="65"/>
      <c r="E21" s="65"/>
      <c r="F21" s="65"/>
      <c r="G21" s="65"/>
      <c r="H21" s="18" t="s">
        <v>21</v>
      </c>
      <c r="I21" s="18"/>
      <c r="J21" s="17">
        <f>J19*1%</f>
        <v>1300</v>
      </c>
      <c r="L21" s="42"/>
    </row>
    <row r="22" spans="1:12" ht="16.5" thickBot="1" x14ac:dyDescent="0.3">
      <c r="A22" s="65"/>
      <c r="B22" s="65"/>
      <c r="C22" s="65"/>
      <c r="D22" s="65"/>
      <c r="E22" s="65"/>
      <c r="F22" s="65"/>
      <c r="G22" s="65"/>
      <c r="H22" s="19" t="s">
        <v>70</v>
      </c>
      <c r="I22" s="19"/>
      <c r="J22" s="20">
        <f>J19*2%</f>
        <v>2600</v>
      </c>
      <c r="L22" s="42"/>
    </row>
    <row r="23" spans="1:12" x14ac:dyDescent="0.25">
      <c r="E23" s="1"/>
      <c r="F23" s="1"/>
      <c r="G23" s="1"/>
      <c r="H23" s="21" t="s">
        <v>30</v>
      </c>
      <c r="I23" s="21"/>
      <c r="J23" s="22">
        <f>J19+J21-J22</f>
        <v>128700</v>
      </c>
      <c r="L23" s="42"/>
    </row>
    <row r="24" spans="1:12" ht="17.25" customHeight="1" x14ac:dyDescent="0.25">
      <c r="E24" s="1"/>
      <c r="F24" s="1"/>
      <c r="G24" s="1"/>
      <c r="H24" s="21"/>
      <c r="I24" s="21"/>
      <c r="J24" s="22"/>
    </row>
    <row r="25" spans="1:12" ht="18" customHeight="1" x14ac:dyDescent="0.25">
      <c r="A25" s="1" t="s">
        <v>76</v>
      </c>
      <c r="E25" s="1"/>
      <c r="F25" s="1"/>
      <c r="G25" s="1"/>
      <c r="H25" s="21"/>
      <c r="I25" s="21"/>
      <c r="J25" s="22"/>
    </row>
    <row r="26" spans="1:12" ht="12" customHeight="1" x14ac:dyDescent="0.25">
      <c r="A26" s="23"/>
      <c r="E26" s="1"/>
      <c r="F26" s="1"/>
      <c r="G26" s="1"/>
      <c r="H26" s="21"/>
      <c r="I26" s="21"/>
      <c r="J26" s="22"/>
    </row>
    <row r="27" spans="1:12" x14ac:dyDescent="0.25">
      <c r="A27" s="24" t="s">
        <v>22</v>
      </c>
    </row>
    <row r="28" spans="1:12" x14ac:dyDescent="0.25">
      <c r="A28" s="25" t="s">
        <v>23</v>
      </c>
      <c r="B28" s="26"/>
      <c r="C28" s="26"/>
      <c r="D28" s="26"/>
      <c r="E28" s="27"/>
    </row>
    <row r="29" spans="1:12" x14ac:dyDescent="0.25">
      <c r="A29" s="25" t="s">
        <v>24</v>
      </c>
      <c r="B29" s="26"/>
      <c r="C29" s="26"/>
      <c r="D29" s="27"/>
      <c r="E29" s="27"/>
    </row>
    <row r="30" spans="1:12" x14ac:dyDescent="0.25">
      <c r="A30" s="28" t="s">
        <v>25</v>
      </c>
      <c r="B30" s="29"/>
      <c r="C30" s="29"/>
      <c r="D30" s="43"/>
      <c r="E30" s="27"/>
    </row>
    <row r="31" spans="1:12" x14ac:dyDescent="0.25">
      <c r="A31" s="30" t="s">
        <v>0</v>
      </c>
      <c r="B31" s="31"/>
      <c r="C31" s="31"/>
      <c r="D31" s="29"/>
      <c r="E31" s="27"/>
    </row>
    <row r="32" spans="1:12" ht="9" customHeight="1" x14ac:dyDescent="0.25">
      <c r="A32" s="32"/>
      <c r="B32" s="32"/>
      <c r="C32" s="32"/>
      <c r="D32" s="44"/>
    </row>
    <row r="33" spans="8:10" x14ac:dyDescent="0.25">
      <c r="H33" s="33" t="s">
        <v>31</v>
      </c>
      <c r="I33" s="262" t="str">
        <f>+J12</f>
        <v xml:space="preserve"> 05 Maret 2022</v>
      </c>
      <c r="J33" s="262"/>
    </row>
    <row r="39" spans="8:10" x14ac:dyDescent="0.25">
      <c r="H39" s="250" t="s">
        <v>26</v>
      </c>
      <c r="I39" s="250"/>
      <c r="J39" s="250"/>
    </row>
  </sheetData>
  <mergeCells count="7">
    <mergeCell ref="H39:J39"/>
    <mergeCell ref="A9:J9"/>
    <mergeCell ref="H17:I17"/>
    <mergeCell ref="H18:I18"/>
    <mergeCell ref="A19:I19"/>
    <mergeCell ref="A20:D20"/>
    <mergeCell ref="I33:J33"/>
  </mergeCells>
  <pageMargins left="0.23622047244094491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2:Q43"/>
  <sheetViews>
    <sheetView topLeftCell="A4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293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294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44602</v>
      </c>
      <c r="C18" s="148" t="s">
        <v>295</v>
      </c>
      <c r="D18" s="167" t="s">
        <v>296</v>
      </c>
      <c r="E18" s="51" t="s">
        <v>291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2:Q43"/>
  <sheetViews>
    <sheetView topLeftCell="A4" workbookViewId="0">
      <selection activeCell="I12" sqref="I12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297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298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44603</v>
      </c>
      <c r="C18" s="148" t="s">
        <v>299</v>
      </c>
      <c r="D18" s="167" t="s">
        <v>300</v>
      </c>
      <c r="E18" s="51" t="s">
        <v>291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301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302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44602</v>
      </c>
      <c r="C18" s="148" t="s">
        <v>303</v>
      </c>
      <c r="D18" s="167" t="s">
        <v>305</v>
      </c>
      <c r="E18" s="51" t="s">
        <v>304</v>
      </c>
      <c r="F18" s="13">
        <v>1</v>
      </c>
      <c r="G18" s="256">
        <v>1500000</v>
      </c>
      <c r="H18" s="257"/>
      <c r="I18" s="64">
        <f>G18</f>
        <v>1500000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1500000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15000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1500000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1515000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306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2:Q43"/>
  <sheetViews>
    <sheetView topLeftCell="A4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307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308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44607</v>
      </c>
      <c r="C18" s="148" t="s">
        <v>309</v>
      </c>
      <c r="D18" s="167" t="s">
        <v>310</v>
      </c>
      <c r="E18" s="51" t="s">
        <v>225</v>
      </c>
      <c r="F18" s="13">
        <v>1</v>
      </c>
      <c r="G18" s="256">
        <v>1000000</v>
      </c>
      <c r="H18" s="257"/>
      <c r="I18" s="64">
        <f>G18</f>
        <v>1000000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1000000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10000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1000000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1010000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287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315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311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44610</v>
      </c>
      <c r="C18" s="148" t="s">
        <v>312</v>
      </c>
      <c r="D18" s="167" t="s">
        <v>314</v>
      </c>
      <c r="E18" s="51" t="s">
        <v>313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316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317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44611</v>
      </c>
      <c r="C18" s="148" t="s">
        <v>318</v>
      </c>
      <c r="D18" s="167" t="s">
        <v>320</v>
      </c>
      <c r="E18" s="51" t="s">
        <v>319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2:Q43"/>
  <sheetViews>
    <sheetView topLeftCell="A5" workbookViewId="0">
      <selection activeCell="I18" sqref="I18"/>
    </sheetView>
  </sheetViews>
  <sheetFormatPr defaultRowHeight="15.75" x14ac:dyDescent="0.25"/>
  <cols>
    <col min="1" max="1" width="6.42578125" style="137" customWidth="1"/>
    <col min="2" max="2" width="11.140625" style="137" customWidth="1"/>
    <col min="3" max="3" width="10" style="137" customWidth="1"/>
    <col min="4" max="4" width="29.85546875" style="137" customWidth="1"/>
    <col min="5" max="5" width="13.85546875" style="137" customWidth="1"/>
    <col min="6" max="6" width="5.28515625" style="137" customWidth="1"/>
    <col min="7" max="7" width="14.140625" style="3" bestFit="1" customWidth="1"/>
    <col min="8" max="8" width="1.5703125" style="3" customWidth="1"/>
    <col min="9" max="9" width="18.85546875" style="137" customWidth="1"/>
    <col min="10" max="16384" width="9.140625" style="137"/>
  </cols>
  <sheetData>
    <row r="2" spans="1:9" x14ac:dyDescent="0.25">
      <c r="A2" s="136" t="s">
        <v>0</v>
      </c>
    </row>
    <row r="3" spans="1:9" x14ac:dyDescent="0.25">
      <c r="A3" s="138" t="s">
        <v>1</v>
      </c>
    </row>
    <row r="4" spans="1:9" x14ac:dyDescent="0.25">
      <c r="A4" s="138" t="s">
        <v>2</v>
      </c>
    </row>
    <row r="5" spans="1:9" x14ac:dyDescent="0.25">
      <c r="A5" s="138" t="s">
        <v>3</v>
      </c>
    </row>
    <row r="6" spans="1:9" x14ac:dyDescent="0.25">
      <c r="A6" s="138" t="s">
        <v>4</v>
      </c>
    </row>
    <row r="7" spans="1:9" x14ac:dyDescent="0.25">
      <c r="A7" s="138" t="s">
        <v>5</v>
      </c>
    </row>
    <row r="9" spans="1:9" ht="16.5" thickBot="1" x14ac:dyDescent="0.3">
      <c r="A9" s="139"/>
      <c r="B9" s="139"/>
      <c r="C9" s="139"/>
      <c r="D9" s="139"/>
      <c r="E9" s="139"/>
      <c r="F9" s="139"/>
      <c r="G9" s="48"/>
      <c r="H9" s="48"/>
      <c r="I9" s="139"/>
    </row>
    <row r="10" spans="1:9" ht="23.25" customHeight="1" thickBot="1" x14ac:dyDescent="0.3">
      <c r="A10" s="313" t="s">
        <v>6</v>
      </c>
      <c r="B10" s="314"/>
      <c r="C10" s="314"/>
      <c r="D10" s="314"/>
      <c r="E10" s="314"/>
      <c r="F10" s="314"/>
      <c r="G10" s="314"/>
      <c r="H10" s="314"/>
      <c r="I10" s="315"/>
    </row>
    <row r="12" spans="1:9" x14ac:dyDescent="0.25">
      <c r="A12" s="137" t="s">
        <v>7</v>
      </c>
      <c r="B12" s="137" t="s">
        <v>210</v>
      </c>
      <c r="G12" s="3" t="s">
        <v>27</v>
      </c>
      <c r="H12" s="5" t="s">
        <v>8</v>
      </c>
      <c r="I12" s="6" t="s">
        <v>321</v>
      </c>
    </row>
    <row r="13" spans="1:9" x14ac:dyDescent="0.25">
      <c r="G13" s="3" t="s">
        <v>9</v>
      </c>
      <c r="H13" s="5" t="s">
        <v>8</v>
      </c>
      <c r="I13" s="141" t="s">
        <v>214</v>
      </c>
    </row>
    <row r="14" spans="1:9" x14ac:dyDescent="0.25">
      <c r="G14" s="3" t="s">
        <v>28</v>
      </c>
      <c r="H14" s="5" t="s">
        <v>8</v>
      </c>
      <c r="I14" s="141" t="s">
        <v>215</v>
      </c>
    </row>
    <row r="15" spans="1:9" x14ac:dyDescent="0.25">
      <c r="A15" s="137" t="s">
        <v>10</v>
      </c>
      <c r="B15" s="140" t="s">
        <v>11</v>
      </c>
      <c r="C15" s="140"/>
      <c r="H15" s="5" t="s">
        <v>8</v>
      </c>
      <c r="I15" s="36" t="s">
        <v>322</v>
      </c>
    </row>
    <row r="16" spans="1:9" ht="16.5" thickBot="1" x14ac:dyDescent="0.3"/>
    <row r="17" spans="1:17" ht="26.25" customHeight="1" x14ac:dyDescent="0.25">
      <c r="A17" s="142" t="s">
        <v>12</v>
      </c>
      <c r="B17" s="143" t="s">
        <v>13</v>
      </c>
      <c r="C17" s="143" t="s">
        <v>14</v>
      </c>
      <c r="D17" s="143" t="s">
        <v>15</v>
      </c>
      <c r="E17" s="143" t="s">
        <v>220</v>
      </c>
      <c r="F17" s="144" t="s">
        <v>211</v>
      </c>
      <c r="G17" s="316" t="s">
        <v>18</v>
      </c>
      <c r="H17" s="317"/>
      <c r="I17" s="145" t="s">
        <v>19</v>
      </c>
    </row>
    <row r="18" spans="1:17" ht="66" customHeight="1" x14ac:dyDescent="0.25">
      <c r="A18" s="146">
        <v>1</v>
      </c>
      <c r="B18" s="147">
        <v>44611</v>
      </c>
      <c r="C18" s="148" t="s">
        <v>323</v>
      </c>
      <c r="D18" s="167" t="s">
        <v>324</v>
      </c>
      <c r="E18" s="51" t="s">
        <v>225</v>
      </c>
      <c r="F18" s="13">
        <v>1</v>
      </c>
      <c r="G18" s="256">
        <v>900000</v>
      </c>
      <c r="H18" s="257"/>
      <c r="I18" s="64">
        <f>G18</f>
        <v>900000</v>
      </c>
      <c r="K18"/>
    </row>
    <row r="19" spans="1:17" ht="32.25" customHeight="1" thickBot="1" x14ac:dyDescent="0.3">
      <c r="A19" s="306" t="s">
        <v>20</v>
      </c>
      <c r="B19" s="307"/>
      <c r="C19" s="307"/>
      <c r="D19" s="307"/>
      <c r="E19" s="307"/>
      <c r="F19" s="307"/>
      <c r="G19" s="307"/>
      <c r="H19" s="308"/>
      <c r="I19" s="149">
        <f>SUM(I18:I18)</f>
        <v>900000</v>
      </c>
      <c r="K19" s="137" t="s">
        <v>47</v>
      </c>
    </row>
    <row r="20" spans="1:17" x14ac:dyDescent="0.25">
      <c r="A20" s="309"/>
      <c r="B20" s="309"/>
      <c r="C20" s="150"/>
      <c r="D20" s="150"/>
      <c r="E20" s="150"/>
      <c r="F20" s="150"/>
      <c r="G20" s="16"/>
      <c r="H20" s="16"/>
      <c r="I20" s="151"/>
    </row>
    <row r="21" spans="1:17" x14ac:dyDescent="0.25">
      <c r="A21" s="150"/>
      <c r="B21" s="150"/>
      <c r="C21" s="150"/>
      <c r="D21" s="150"/>
      <c r="E21" s="150"/>
      <c r="F21" s="150"/>
      <c r="G21" s="18" t="s">
        <v>21</v>
      </c>
      <c r="H21" s="152" t="e">
        <f>#REF!*1%</f>
        <v>#REF!</v>
      </c>
      <c r="I21" s="151">
        <f>I19*1%</f>
        <v>9000</v>
      </c>
    </row>
    <row r="22" spans="1:17" x14ac:dyDescent="0.25">
      <c r="A22" s="150"/>
      <c r="B22" s="150"/>
      <c r="C22" s="150"/>
      <c r="D22" s="150"/>
      <c r="E22" s="150"/>
      <c r="F22" s="150"/>
      <c r="G22" s="18" t="s">
        <v>212</v>
      </c>
      <c r="H22" s="151">
        <f>H20*10%</f>
        <v>0</v>
      </c>
      <c r="I22" s="151"/>
    </row>
    <row r="23" spans="1:17" ht="16.5" thickBot="1" x14ac:dyDescent="0.3">
      <c r="E23" s="136"/>
      <c r="F23" s="136"/>
      <c r="G23" s="55" t="s">
        <v>206</v>
      </c>
      <c r="H23" s="153">
        <v>0</v>
      </c>
      <c r="I23" s="153">
        <f>I19-I22</f>
        <v>900000</v>
      </c>
      <c r="Q23" s="137" t="s">
        <v>47</v>
      </c>
    </row>
    <row r="24" spans="1:17" x14ac:dyDescent="0.25">
      <c r="E24" s="136"/>
      <c r="F24" s="136"/>
      <c r="G24" s="21" t="s">
        <v>30</v>
      </c>
      <c r="H24" s="154" t="e">
        <f>H19+H21</f>
        <v>#REF!</v>
      </c>
      <c r="I24" s="154">
        <f>I23+I21</f>
        <v>909000</v>
      </c>
    </row>
    <row r="25" spans="1:17" x14ac:dyDescent="0.25">
      <c r="E25" s="136"/>
      <c r="F25" s="136"/>
      <c r="G25" s="21"/>
      <c r="H25" s="154"/>
      <c r="I25" s="154"/>
    </row>
    <row r="26" spans="1:17" x14ac:dyDescent="0.25">
      <c r="A26" s="136" t="s">
        <v>218</v>
      </c>
      <c r="D26" s="136"/>
      <c r="E26" s="136"/>
      <c r="F26" s="136"/>
      <c r="G26" s="21"/>
      <c r="H26" s="21"/>
      <c r="I26" s="154"/>
    </row>
    <row r="27" spans="1:17" x14ac:dyDescent="0.25">
      <c r="A27" s="155"/>
      <c r="D27" s="136"/>
      <c r="E27" s="136"/>
      <c r="F27" s="136"/>
      <c r="G27" s="21"/>
      <c r="H27" s="21"/>
      <c r="I27" s="154"/>
    </row>
    <row r="28" spans="1:17" x14ac:dyDescent="0.25">
      <c r="D28" s="136"/>
      <c r="E28" s="136"/>
      <c r="F28" s="136"/>
      <c r="G28" s="21"/>
      <c r="H28" s="21"/>
      <c r="I28" s="154"/>
    </row>
    <row r="29" spans="1:17" x14ac:dyDescent="0.25">
      <c r="A29" s="156" t="s">
        <v>22</v>
      </c>
    </row>
    <row r="30" spans="1:17" x14ac:dyDescent="0.25">
      <c r="A30" s="157" t="s">
        <v>23</v>
      </c>
      <c r="B30" s="158"/>
      <c r="C30" s="158"/>
      <c r="D30" s="159"/>
      <c r="E30" s="159"/>
      <c r="F30" s="159"/>
    </row>
    <row r="31" spans="1:17" x14ac:dyDescent="0.25">
      <c r="A31" s="157" t="s">
        <v>24</v>
      </c>
      <c r="B31" s="158"/>
      <c r="C31" s="158"/>
      <c r="D31" s="159"/>
      <c r="E31" s="159"/>
      <c r="F31" s="159"/>
    </row>
    <row r="32" spans="1:17" x14ac:dyDescent="0.25">
      <c r="A32" s="160" t="s">
        <v>25</v>
      </c>
      <c r="B32" s="161"/>
      <c r="C32" s="161"/>
      <c r="D32" s="159"/>
      <c r="E32" s="159"/>
      <c r="F32" s="159"/>
    </row>
    <row r="33" spans="1:9" x14ac:dyDescent="0.25">
      <c r="A33" s="162" t="s">
        <v>0</v>
      </c>
      <c r="B33" s="163"/>
      <c r="C33" s="163"/>
      <c r="D33" s="159"/>
      <c r="E33" s="159"/>
      <c r="F33" s="159"/>
    </row>
    <row r="34" spans="1:9" x14ac:dyDescent="0.25">
      <c r="A34" s="164"/>
      <c r="B34" s="164"/>
      <c r="C34" s="164"/>
    </row>
    <row r="35" spans="1:9" x14ac:dyDescent="0.25">
      <c r="A35" s="165"/>
      <c r="B35" s="165"/>
      <c r="C35" s="165"/>
    </row>
    <row r="36" spans="1:9" x14ac:dyDescent="0.25">
      <c r="G36" s="166" t="s">
        <v>48</v>
      </c>
      <c r="H36" s="310" t="str">
        <f>+I13</f>
        <v xml:space="preserve"> 11 Maret 2022</v>
      </c>
      <c r="I36" s="311"/>
    </row>
    <row r="40" spans="1:9" ht="18" customHeight="1" x14ac:dyDescent="0.25"/>
    <row r="41" spans="1:9" ht="17.25" customHeight="1" x14ac:dyDescent="0.25"/>
    <row r="43" spans="1:9" x14ac:dyDescent="0.25">
      <c r="G43" s="312" t="s">
        <v>26</v>
      </c>
      <c r="H43" s="312"/>
      <c r="I43" s="31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2:L43"/>
  <sheetViews>
    <sheetView topLeftCell="A10" workbookViewId="0">
      <selection activeCell="G21" sqref="G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329</v>
      </c>
    </row>
    <row r="13" spans="1:10" x14ac:dyDescent="0.25">
      <c r="G13" s="267" t="s">
        <v>9</v>
      </c>
      <c r="H13" s="267"/>
      <c r="I13" s="5" t="s">
        <v>8</v>
      </c>
      <c r="J13" s="7" t="s">
        <v>214</v>
      </c>
    </row>
    <row r="14" spans="1:10" x14ac:dyDescent="0.25">
      <c r="G14" s="267" t="s">
        <v>57</v>
      </c>
      <c r="H14" s="267"/>
      <c r="I14" s="5" t="s">
        <v>8</v>
      </c>
      <c r="J14" s="2" t="s">
        <v>325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34" t="s">
        <v>59</v>
      </c>
      <c r="G17" s="134" t="s">
        <v>17</v>
      </c>
      <c r="H17" s="264" t="s">
        <v>18</v>
      </c>
      <c r="I17" s="265"/>
      <c r="J17" s="11" t="s">
        <v>19</v>
      </c>
    </row>
    <row r="18" spans="1:12" ht="48" customHeight="1" x14ac:dyDescent="0.25">
      <c r="A18" s="12">
        <v>1</v>
      </c>
      <c r="B18" s="49" t="e">
        <f>[13]!Table22457891011234[Pick Up]</f>
        <v>#REF!</v>
      </c>
      <c r="C18" s="50">
        <f>'[13]403354'!A3</f>
        <v>403354</v>
      </c>
      <c r="D18" s="51" t="s">
        <v>326</v>
      </c>
      <c r="E18" s="51" t="s">
        <v>327</v>
      </c>
      <c r="F18" s="52">
        <v>1</v>
      </c>
      <c r="G18" s="59">
        <v>100</v>
      </c>
      <c r="H18" s="256">
        <v>19000</v>
      </c>
      <c r="I18" s="257"/>
      <c r="J18" s="135">
        <f>G18*H18</f>
        <v>1900000</v>
      </c>
      <c r="L18" s="60"/>
    </row>
    <row r="19" spans="1:12" ht="32.2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SUM(J18:J18)</f>
        <v>1900000</v>
      </c>
      <c r="L19" s="3"/>
    </row>
    <row r="20" spans="1:12" x14ac:dyDescent="0.25">
      <c r="A20" s="261"/>
      <c r="B20" s="261"/>
      <c r="C20" s="133"/>
      <c r="D20" s="133"/>
      <c r="E20" s="133"/>
      <c r="F20" s="133"/>
      <c r="G20" s="133"/>
      <c r="H20" s="16"/>
      <c r="I20" s="16"/>
      <c r="J20" s="17"/>
    </row>
    <row r="21" spans="1:12" x14ac:dyDescent="0.25">
      <c r="A21" s="133"/>
      <c r="B21" s="133"/>
      <c r="C21" s="133"/>
      <c r="D21" s="133"/>
      <c r="E21" s="133"/>
      <c r="F21" s="133"/>
      <c r="G21" s="18" t="s">
        <v>61</v>
      </c>
      <c r="H21" s="18"/>
      <c r="I21" s="16"/>
      <c r="J21" s="17">
        <f>J19*10%</f>
        <v>190000</v>
      </c>
      <c r="L21" s="54"/>
    </row>
    <row r="22" spans="1:12" x14ac:dyDescent="0.25">
      <c r="A22" s="133"/>
      <c r="B22" s="133"/>
      <c r="C22" s="133"/>
      <c r="D22" s="133"/>
      <c r="E22" s="133"/>
      <c r="F22" s="133"/>
      <c r="G22" s="61" t="s">
        <v>62</v>
      </c>
      <c r="H22" s="61"/>
      <c r="I22" s="62"/>
      <c r="J22" s="63">
        <f>J19-J21</f>
        <v>1710000</v>
      </c>
      <c r="L22" s="54"/>
    </row>
    <row r="23" spans="1:12" x14ac:dyDescent="0.25">
      <c r="A23" s="133"/>
      <c r="B23" s="133"/>
      <c r="C23" s="133"/>
      <c r="D23" s="133"/>
      <c r="E23" s="133"/>
      <c r="F23" s="133"/>
      <c r="G23" s="18" t="s">
        <v>21</v>
      </c>
      <c r="H23" s="18"/>
      <c r="I23" s="54" t="e">
        <f>#REF!*1%</f>
        <v>#REF!</v>
      </c>
      <c r="J23" s="17">
        <f>J22*1%</f>
        <v>17100</v>
      </c>
    </row>
    <row r="24" spans="1:12" ht="16.5" thickBot="1" x14ac:dyDescent="0.3">
      <c r="A24" s="133"/>
      <c r="B24" s="133"/>
      <c r="C24" s="133"/>
      <c r="D24" s="133"/>
      <c r="E24" s="133"/>
      <c r="F24" s="133"/>
      <c r="G24" s="19" t="s">
        <v>46</v>
      </c>
      <c r="H24" s="19"/>
      <c r="I24" s="20">
        <f>I20*10%</f>
        <v>0</v>
      </c>
      <c r="J24" s="20">
        <f>J22*2%</f>
        <v>34200</v>
      </c>
    </row>
    <row r="25" spans="1:12" x14ac:dyDescent="0.25">
      <c r="E25" s="1"/>
      <c r="F25" s="1"/>
      <c r="G25" s="21" t="s">
        <v>63</v>
      </c>
      <c r="H25" s="21"/>
      <c r="I25" s="22" t="e">
        <f>I19+I23</f>
        <v>#REF!</v>
      </c>
      <c r="J25" s="22">
        <f>J22+J23-J24</f>
        <v>1692900</v>
      </c>
    </row>
    <row r="26" spans="1:12" x14ac:dyDescent="0.25">
      <c r="E26" s="1"/>
      <c r="F26" s="1"/>
      <c r="G26" s="21"/>
      <c r="H26" s="21"/>
      <c r="I26" s="22"/>
      <c r="J26" s="22"/>
    </row>
    <row r="27" spans="1:12" x14ac:dyDescent="0.25">
      <c r="A27" s="1" t="s">
        <v>328</v>
      </c>
      <c r="D27" s="1"/>
      <c r="E27" s="1"/>
      <c r="F27" s="1"/>
      <c r="G27" s="1"/>
      <c r="H27" s="21"/>
      <c r="I27" s="21"/>
      <c r="J27" s="22"/>
    </row>
    <row r="28" spans="1:12" x14ac:dyDescent="0.25">
      <c r="A28" s="23"/>
      <c r="D28" s="1"/>
      <c r="E28" s="1"/>
      <c r="F28" s="1"/>
      <c r="G28" s="1"/>
      <c r="H28" s="21"/>
      <c r="I28" s="21"/>
      <c r="J28" s="22"/>
    </row>
    <row r="29" spans="1:12" x14ac:dyDescent="0.25">
      <c r="D29" s="1"/>
      <c r="E29" s="1"/>
      <c r="F29" s="1"/>
      <c r="G29" s="1"/>
      <c r="H29" s="21"/>
      <c r="I29" s="21"/>
      <c r="J29" s="22"/>
    </row>
    <row r="30" spans="1:12" x14ac:dyDescent="0.25">
      <c r="A30" s="24" t="s">
        <v>22</v>
      </c>
    </row>
    <row r="31" spans="1:12" x14ac:dyDescent="0.25">
      <c r="A31" s="25" t="s">
        <v>23</v>
      </c>
      <c r="B31" s="26"/>
      <c r="C31" s="26"/>
      <c r="D31" s="27"/>
      <c r="E31" s="27"/>
      <c r="F31" s="27"/>
      <c r="G31" s="27"/>
    </row>
    <row r="32" spans="1:12" x14ac:dyDescent="0.25">
      <c r="A32" s="25" t="s">
        <v>24</v>
      </c>
      <c r="B32" s="26"/>
      <c r="C32" s="26"/>
      <c r="D32" s="27"/>
      <c r="E32" s="27"/>
      <c r="F32" s="27"/>
      <c r="G32" s="27"/>
    </row>
    <row r="33" spans="1:10" x14ac:dyDescent="0.25">
      <c r="A33" s="28" t="s">
        <v>25</v>
      </c>
      <c r="B33" s="29"/>
      <c r="C33" s="29"/>
      <c r="D33" s="27"/>
      <c r="E33" s="27"/>
      <c r="F33" s="27"/>
      <c r="G33" s="27"/>
    </row>
    <row r="34" spans="1:10" x14ac:dyDescent="0.25">
      <c r="A34" s="30" t="s">
        <v>0</v>
      </c>
      <c r="B34" s="31"/>
      <c r="C34" s="31"/>
      <c r="D34" s="27"/>
      <c r="E34" s="27"/>
      <c r="F34" s="27"/>
      <c r="G34" s="27"/>
    </row>
    <row r="35" spans="1:10" x14ac:dyDescent="0.25">
      <c r="A35" s="32"/>
      <c r="B35" s="32"/>
      <c r="C35" s="32"/>
    </row>
    <row r="36" spans="1:10" x14ac:dyDescent="0.25">
      <c r="H36" s="33" t="s">
        <v>48</v>
      </c>
      <c r="I36" s="262" t="str">
        <f>+J13</f>
        <v xml:space="preserve"> 11 Maret 2022</v>
      </c>
      <c r="J36" s="266"/>
    </row>
    <row r="40" spans="1:10" ht="18" customHeight="1" x14ac:dyDescent="0.25"/>
    <row r="41" spans="1:10" ht="17.25" customHeight="1" x14ac:dyDescent="0.25"/>
    <row r="43" spans="1:10" x14ac:dyDescent="0.25">
      <c r="H43" s="263" t="s">
        <v>26</v>
      </c>
      <c r="I43" s="263"/>
      <c r="J43" s="263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2:L48"/>
  <sheetViews>
    <sheetView topLeftCell="A16" workbookViewId="0">
      <selection activeCell="J29" sqref="J2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9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6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1" spans="1:10" ht="9.75" customHeight="1" x14ac:dyDescent="0.25"/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334</v>
      </c>
    </row>
    <row r="13" spans="1:10" x14ac:dyDescent="0.25">
      <c r="G13" s="267" t="s">
        <v>9</v>
      </c>
      <c r="H13" s="267"/>
      <c r="I13" s="5" t="s">
        <v>8</v>
      </c>
      <c r="J13" s="7" t="s">
        <v>214</v>
      </c>
    </row>
    <row r="14" spans="1:10" x14ac:dyDescent="0.25">
      <c r="G14" s="267" t="s">
        <v>57</v>
      </c>
      <c r="H14" s="267"/>
      <c r="I14" s="5" t="s">
        <v>8</v>
      </c>
      <c r="J14" s="2" t="s">
        <v>330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7.5" customHeight="1" thickBot="1" x14ac:dyDescent="0.3"/>
    <row r="17" spans="1:12" ht="22.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34" t="s">
        <v>59</v>
      </c>
      <c r="G17" s="134" t="s">
        <v>17</v>
      </c>
      <c r="H17" s="264" t="s">
        <v>18</v>
      </c>
      <c r="I17" s="265"/>
      <c r="J17" s="11" t="s">
        <v>19</v>
      </c>
    </row>
    <row r="18" spans="1:12" ht="36.75" customHeight="1" x14ac:dyDescent="0.25">
      <c r="A18" s="12">
        <v>1</v>
      </c>
      <c r="B18" s="49">
        <f>'[14]402771'!E3</f>
        <v>44563</v>
      </c>
      <c r="C18" s="50">
        <f>'[14]402771'!A3</f>
        <v>402771</v>
      </c>
      <c r="D18" s="51" t="s">
        <v>331</v>
      </c>
      <c r="E18" s="51" t="s">
        <v>332</v>
      </c>
      <c r="F18" s="52">
        <v>5</v>
      </c>
      <c r="G18" s="59">
        <v>100</v>
      </c>
      <c r="H18" s="256">
        <v>13000</v>
      </c>
      <c r="I18" s="257"/>
      <c r="J18" s="135">
        <f>G18*H18</f>
        <v>1300000</v>
      </c>
      <c r="L18" s="60"/>
    </row>
    <row r="19" spans="1:12" ht="36.75" customHeight="1" x14ac:dyDescent="0.25">
      <c r="A19" s="12">
        <f>A18+1</f>
        <v>2</v>
      </c>
      <c r="B19" s="49">
        <f>'[14]402800'!E3</f>
        <v>44568</v>
      </c>
      <c r="C19" s="50">
        <f>'[14]402800'!A3</f>
        <v>402800</v>
      </c>
      <c r="D19" s="51" t="s">
        <v>331</v>
      </c>
      <c r="E19" s="51" t="s">
        <v>332</v>
      </c>
      <c r="F19" s="52">
        <v>4</v>
      </c>
      <c r="G19" s="124">
        <v>100</v>
      </c>
      <c r="H19" s="256">
        <v>13000</v>
      </c>
      <c r="I19" s="257"/>
      <c r="J19" s="135">
        <f t="shared" ref="J19:J23" si="0">G19*H19</f>
        <v>1300000</v>
      </c>
      <c r="L19" s="60"/>
    </row>
    <row r="20" spans="1:12" ht="36.75" customHeight="1" x14ac:dyDescent="0.25">
      <c r="A20" s="12">
        <f t="shared" ref="A20:A23" si="1">A19+1</f>
        <v>3</v>
      </c>
      <c r="B20" s="49">
        <f>'[14]402915'!E3</f>
        <v>44569</v>
      </c>
      <c r="C20" s="50">
        <f>'[14]402915'!A3</f>
        <v>402915</v>
      </c>
      <c r="D20" s="51" t="s">
        <v>331</v>
      </c>
      <c r="E20" s="51" t="s">
        <v>332</v>
      </c>
      <c r="F20" s="52">
        <v>8</v>
      </c>
      <c r="G20" s="124">
        <f>'[14]402915'!N11</f>
        <v>258.11349999999999</v>
      </c>
      <c r="H20" s="256">
        <v>13000</v>
      </c>
      <c r="I20" s="257"/>
      <c r="J20" s="135">
        <f t="shared" si="0"/>
        <v>3355475.5</v>
      </c>
      <c r="L20" s="60"/>
    </row>
    <row r="21" spans="1:12" ht="36.75" customHeight="1" x14ac:dyDescent="0.25">
      <c r="A21" s="12">
        <f t="shared" si="1"/>
        <v>4</v>
      </c>
      <c r="B21" s="49" t="e">
        <f>[14]!Table22457891011234567[Pick Up]</f>
        <v>#REF!</v>
      </c>
      <c r="C21" s="50">
        <f>'[14]402946'!A3</f>
        <v>402946</v>
      </c>
      <c r="D21" s="51" t="s">
        <v>331</v>
      </c>
      <c r="E21" s="51" t="s">
        <v>332</v>
      </c>
      <c r="F21" s="52">
        <v>1</v>
      </c>
      <c r="G21" s="124">
        <v>100</v>
      </c>
      <c r="H21" s="256">
        <v>13000</v>
      </c>
      <c r="I21" s="257"/>
      <c r="J21" s="135">
        <f>G21*H21</f>
        <v>1300000</v>
      </c>
      <c r="L21" s="60"/>
    </row>
    <row r="22" spans="1:12" ht="36.75" customHeight="1" x14ac:dyDescent="0.25">
      <c r="A22" s="12">
        <f t="shared" si="1"/>
        <v>5</v>
      </c>
      <c r="B22" s="49" t="e">
        <f>[14]!Table224578910112345678[Pick Up]</f>
        <v>#REF!</v>
      </c>
      <c r="C22" s="50">
        <f>'[14]403358'!A3</f>
        <v>403358</v>
      </c>
      <c r="D22" s="51" t="s">
        <v>331</v>
      </c>
      <c r="E22" s="51" t="s">
        <v>332</v>
      </c>
      <c r="F22" s="52">
        <v>11</v>
      </c>
      <c r="G22" s="124">
        <f>'[14]403358'!N14</f>
        <v>105.285</v>
      </c>
      <c r="H22" s="256">
        <v>13000</v>
      </c>
      <c r="I22" s="257"/>
      <c r="J22" s="135">
        <f>G22*H22</f>
        <v>1368705</v>
      </c>
      <c r="L22" s="60"/>
    </row>
    <row r="23" spans="1:12" ht="36.75" customHeight="1" x14ac:dyDescent="0.25">
      <c r="A23" s="12">
        <f t="shared" si="1"/>
        <v>6</v>
      </c>
      <c r="B23" s="49">
        <f>'[14]403366'!E13</f>
        <v>44591</v>
      </c>
      <c r="C23" s="50">
        <f>'[14]403366'!A3</f>
        <v>403366</v>
      </c>
      <c r="D23" s="51" t="s">
        <v>331</v>
      </c>
      <c r="E23" s="51" t="s">
        <v>332</v>
      </c>
      <c r="F23" s="52">
        <v>43</v>
      </c>
      <c r="G23" s="124">
        <f>'[14]403366'!N46</f>
        <v>1134.2597500000004</v>
      </c>
      <c r="H23" s="256">
        <v>13000</v>
      </c>
      <c r="I23" s="257"/>
      <c r="J23" s="135">
        <f t="shared" si="0"/>
        <v>14745376.750000006</v>
      </c>
      <c r="L23" s="60"/>
    </row>
    <row r="24" spans="1:12" ht="24" customHeight="1" thickBot="1" x14ac:dyDescent="0.3">
      <c r="A24" s="258" t="s">
        <v>20</v>
      </c>
      <c r="B24" s="259"/>
      <c r="C24" s="259"/>
      <c r="D24" s="259"/>
      <c r="E24" s="259"/>
      <c r="F24" s="259"/>
      <c r="G24" s="259"/>
      <c r="H24" s="259"/>
      <c r="I24" s="260"/>
      <c r="J24" s="14">
        <f>SUM(J18:J23)</f>
        <v>23369557.250000007</v>
      </c>
      <c r="L24" s="3"/>
    </row>
    <row r="25" spans="1:12" ht="6.75" customHeight="1" x14ac:dyDescent="0.25">
      <c r="A25" s="261"/>
      <c r="B25" s="261"/>
      <c r="C25" s="133"/>
      <c r="D25" s="133"/>
      <c r="E25" s="133"/>
      <c r="F25" s="133"/>
      <c r="G25" s="133"/>
      <c r="H25" s="16"/>
      <c r="I25" s="16"/>
      <c r="J25" s="17"/>
    </row>
    <row r="26" spans="1:12" x14ac:dyDescent="0.25">
      <c r="A26" s="133"/>
      <c r="B26" s="133"/>
      <c r="C26" s="133"/>
      <c r="D26" s="133"/>
      <c r="E26" s="133"/>
      <c r="F26" s="133"/>
      <c r="G26" s="18" t="s">
        <v>61</v>
      </c>
      <c r="H26" s="18"/>
      <c r="I26" s="16"/>
      <c r="J26" s="17">
        <f>J24*10%</f>
        <v>2336955.725000001</v>
      </c>
      <c r="L26" s="54"/>
    </row>
    <row r="27" spans="1:12" x14ac:dyDescent="0.25">
      <c r="A27" s="133"/>
      <c r="B27" s="133"/>
      <c r="C27" s="133"/>
      <c r="D27" s="133"/>
      <c r="E27" s="133"/>
      <c r="F27" s="133"/>
      <c r="G27" s="61" t="s">
        <v>62</v>
      </c>
      <c r="H27" s="61"/>
      <c r="I27" s="62"/>
      <c r="J27" s="63">
        <f>J24-J26</f>
        <v>21032601.525000006</v>
      </c>
      <c r="L27" s="54"/>
    </row>
    <row r="28" spans="1:12" x14ac:dyDescent="0.25">
      <c r="A28" s="133"/>
      <c r="B28" s="133"/>
      <c r="C28" s="133"/>
      <c r="D28" s="133"/>
      <c r="E28" s="133"/>
      <c r="F28" s="133"/>
      <c r="G28" s="18" t="s">
        <v>21</v>
      </c>
      <c r="H28" s="18"/>
      <c r="I28" s="54" t="e">
        <f>#REF!*1%</f>
        <v>#REF!</v>
      </c>
      <c r="J28" s="17">
        <f>J27*1%</f>
        <v>210326.01525000005</v>
      </c>
    </row>
    <row r="29" spans="1:12" ht="16.5" thickBot="1" x14ac:dyDescent="0.3">
      <c r="A29" s="133"/>
      <c r="B29" s="133"/>
      <c r="C29" s="133"/>
      <c r="D29" s="133"/>
      <c r="E29" s="133"/>
      <c r="F29" s="133"/>
      <c r="G29" s="19" t="s">
        <v>46</v>
      </c>
      <c r="H29" s="19"/>
      <c r="I29" s="20">
        <f>I25*10%</f>
        <v>0</v>
      </c>
      <c r="J29" s="20">
        <f>J27*2%</f>
        <v>420652.03050000011</v>
      </c>
    </row>
    <row r="30" spans="1:12" x14ac:dyDescent="0.25">
      <c r="E30" s="1"/>
      <c r="F30" s="1"/>
      <c r="G30" s="21" t="s">
        <v>63</v>
      </c>
      <c r="H30" s="21"/>
      <c r="I30" s="22" t="e">
        <f>I24+I28</f>
        <v>#REF!</v>
      </c>
      <c r="J30" s="22">
        <f>J27+J28-J29</f>
        <v>20822275.509750009</v>
      </c>
    </row>
    <row r="31" spans="1:12" ht="8.25" customHeight="1" x14ac:dyDescent="0.25">
      <c r="E31" s="1"/>
      <c r="F31" s="1"/>
      <c r="G31" s="21"/>
      <c r="H31" s="21"/>
      <c r="I31" s="22"/>
      <c r="J31" s="22"/>
    </row>
    <row r="32" spans="1:12" x14ac:dyDescent="0.25">
      <c r="A32" s="1" t="s">
        <v>333</v>
      </c>
      <c r="D32" s="1"/>
      <c r="E32" s="1"/>
      <c r="F32" s="1"/>
      <c r="G32" s="1"/>
      <c r="H32" s="21"/>
      <c r="I32" s="21"/>
      <c r="J32" s="22"/>
    </row>
    <row r="33" spans="1:10" x14ac:dyDescent="0.25">
      <c r="A33" s="23"/>
      <c r="D33" s="1"/>
      <c r="E33" s="1"/>
      <c r="F33" s="1"/>
      <c r="G33" s="1"/>
      <c r="H33" s="21"/>
      <c r="I33" s="21"/>
      <c r="J33" s="22"/>
    </row>
    <row r="34" spans="1:10" x14ac:dyDescent="0.25">
      <c r="D34" s="1"/>
      <c r="E34" s="1"/>
      <c r="F34" s="1"/>
      <c r="G34" s="1"/>
      <c r="H34" s="21"/>
      <c r="I34" s="21"/>
      <c r="J34" s="22"/>
    </row>
    <row r="35" spans="1:10" x14ac:dyDescent="0.25">
      <c r="A35" s="24" t="s">
        <v>22</v>
      </c>
    </row>
    <row r="36" spans="1:10" x14ac:dyDescent="0.25">
      <c r="A36" s="25" t="s">
        <v>23</v>
      </c>
      <c r="B36" s="26"/>
      <c r="C36" s="26"/>
      <c r="D36" s="27"/>
      <c r="E36" s="27"/>
      <c r="F36" s="27"/>
      <c r="G36" s="27"/>
    </row>
    <row r="37" spans="1:10" x14ac:dyDescent="0.25">
      <c r="A37" s="25" t="s">
        <v>24</v>
      </c>
      <c r="B37" s="26"/>
      <c r="C37" s="26"/>
      <c r="D37" s="27"/>
      <c r="E37" s="27"/>
      <c r="F37" s="27"/>
      <c r="G37" s="27"/>
    </row>
    <row r="38" spans="1:10" x14ac:dyDescent="0.25">
      <c r="A38" s="28" t="s">
        <v>25</v>
      </c>
      <c r="B38" s="29"/>
      <c r="C38" s="29"/>
      <c r="D38" s="27"/>
      <c r="E38" s="27"/>
      <c r="F38" s="27"/>
      <c r="G38" s="27"/>
    </row>
    <row r="39" spans="1:10" x14ac:dyDescent="0.25">
      <c r="A39" s="30" t="s">
        <v>0</v>
      </c>
      <c r="B39" s="31"/>
      <c r="C39" s="31"/>
      <c r="D39" s="27"/>
      <c r="E39" s="27"/>
      <c r="F39" s="27"/>
      <c r="G39" s="27"/>
    </row>
    <row r="40" spans="1:10" x14ac:dyDescent="0.25">
      <c r="A40" s="32"/>
      <c r="B40" s="32"/>
      <c r="C40" s="32"/>
    </row>
    <row r="41" spans="1:10" x14ac:dyDescent="0.25">
      <c r="H41" s="33" t="s">
        <v>48</v>
      </c>
      <c r="I41" s="262" t="str">
        <f>+J13</f>
        <v xml:space="preserve"> 11 Maret 2022</v>
      </c>
      <c r="J41" s="266"/>
    </row>
    <row r="45" spans="1:10" ht="18" customHeight="1" x14ac:dyDescent="0.25"/>
    <row r="46" spans="1:10" ht="17.25" customHeight="1" x14ac:dyDescent="0.25"/>
    <row r="48" spans="1:10" x14ac:dyDescent="0.25">
      <c r="H48" s="263" t="s">
        <v>26</v>
      </c>
      <c r="I48" s="263"/>
      <c r="J48" s="263"/>
    </row>
  </sheetData>
  <mergeCells count="15">
    <mergeCell ref="A25:B25"/>
    <mergeCell ref="I41:J41"/>
    <mergeCell ref="H48:J48"/>
    <mergeCell ref="H19:I19"/>
    <mergeCell ref="H20:I20"/>
    <mergeCell ref="H21:I21"/>
    <mergeCell ref="H22:I22"/>
    <mergeCell ref="H23:I23"/>
    <mergeCell ref="A24:I24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L49"/>
  <sheetViews>
    <sheetView topLeftCell="A22" workbookViewId="0">
      <selection activeCell="J31" sqref="J3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1" spans="1:10" ht="10.5" customHeight="1" x14ac:dyDescent="0.25"/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0.5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1.7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1" spans="1:10" ht="9" customHeight="1" x14ac:dyDescent="0.25"/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339</v>
      </c>
    </row>
    <row r="13" spans="1:10" x14ac:dyDescent="0.25">
      <c r="G13" s="267" t="s">
        <v>9</v>
      </c>
      <c r="H13" s="267"/>
      <c r="I13" s="5" t="s">
        <v>8</v>
      </c>
      <c r="J13" s="7" t="s">
        <v>214</v>
      </c>
    </row>
    <row r="14" spans="1:10" x14ac:dyDescent="0.25">
      <c r="G14" s="267" t="s">
        <v>57</v>
      </c>
      <c r="H14" s="267"/>
      <c r="I14" s="5" t="s">
        <v>8</v>
      </c>
      <c r="J14" s="2" t="s">
        <v>335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161</v>
      </c>
    </row>
    <row r="16" spans="1:10" ht="10.5" customHeight="1" thickBot="1" x14ac:dyDescent="0.3"/>
    <row r="17" spans="1:12" ht="21.7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34" t="s">
        <v>59</v>
      </c>
      <c r="G17" s="134" t="s">
        <v>17</v>
      </c>
      <c r="H17" s="264" t="s">
        <v>18</v>
      </c>
      <c r="I17" s="265"/>
      <c r="J17" s="11" t="s">
        <v>19</v>
      </c>
    </row>
    <row r="18" spans="1:12" ht="33.75" customHeight="1" x14ac:dyDescent="0.25">
      <c r="A18" s="12">
        <v>1</v>
      </c>
      <c r="B18" s="49" t="e">
        <f>[15]!Table22457891011234[Pick Up]</f>
        <v>#REF!</v>
      </c>
      <c r="C18" s="50">
        <f>'[15]402773'!A3</f>
        <v>402773</v>
      </c>
      <c r="D18" s="51" t="s">
        <v>336</v>
      </c>
      <c r="E18" s="51" t="s">
        <v>337</v>
      </c>
      <c r="F18" s="52">
        <v>1</v>
      </c>
      <c r="G18" s="59">
        <v>100</v>
      </c>
      <c r="H18" s="256">
        <v>3000</v>
      </c>
      <c r="I18" s="257"/>
      <c r="J18" s="135">
        <f>G18*H18</f>
        <v>300000</v>
      </c>
      <c r="L18" s="60"/>
    </row>
    <row r="19" spans="1:12" ht="33.75" customHeight="1" x14ac:dyDescent="0.25">
      <c r="A19" s="12">
        <f>A18+1</f>
        <v>2</v>
      </c>
      <c r="B19" s="49">
        <f>'[15]402795'!E27</f>
        <v>44568</v>
      </c>
      <c r="C19" s="50">
        <f>'[15]402795'!A3</f>
        <v>402795</v>
      </c>
      <c r="D19" s="51" t="s">
        <v>336</v>
      </c>
      <c r="E19" s="51" t="s">
        <v>337</v>
      </c>
      <c r="F19" s="52">
        <v>29</v>
      </c>
      <c r="G19" s="124">
        <f>'[15]402795'!N32</f>
        <v>279.2595</v>
      </c>
      <c r="H19" s="256">
        <v>3000</v>
      </c>
      <c r="I19" s="257"/>
      <c r="J19" s="135">
        <f t="shared" ref="J19:J20" si="0">G19*H19</f>
        <v>837778.5</v>
      </c>
      <c r="L19" s="60"/>
    </row>
    <row r="20" spans="1:12" ht="33.75" customHeight="1" x14ac:dyDescent="0.25">
      <c r="A20" s="12">
        <f t="shared" ref="A20:A25" si="1">A19+1</f>
        <v>3</v>
      </c>
      <c r="B20" s="49" t="e">
        <f>[15]!Table2245789101123456[Pick Up]</f>
        <v>#REF!</v>
      </c>
      <c r="C20" s="50">
        <f>'[15]402916'!A3</f>
        <v>402916</v>
      </c>
      <c r="D20" s="51" t="s">
        <v>336</v>
      </c>
      <c r="E20" s="51" t="s">
        <v>337</v>
      </c>
      <c r="F20" s="52">
        <v>1</v>
      </c>
      <c r="G20" s="124">
        <v>100</v>
      </c>
      <c r="H20" s="256">
        <v>3000</v>
      </c>
      <c r="I20" s="257"/>
      <c r="J20" s="135">
        <f t="shared" si="0"/>
        <v>300000</v>
      </c>
      <c r="L20" s="60"/>
    </row>
    <row r="21" spans="1:12" ht="33.75" customHeight="1" x14ac:dyDescent="0.25">
      <c r="A21" s="12">
        <f t="shared" si="1"/>
        <v>4</v>
      </c>
      <c r="B21" s="49" t="e">
        <f>[15]!Table224578910112345678[Pick Up]</f>
        <v>#REF!</v>
      </c>
      <c r="C21" s="50">
        <f>'[15]402938'!A3</f>
        <v>402938</v>
      </c>
      <c r="D21" s="51" t="s">
        <v>336</v>
      </c>
      <c r="E21" s="51" t="s">
        <v>337</v>
      </c>
      <c r="F21" s="52">
        <v>1</v>
      </c>
      <c r="G21" s="124">
        <v>100</v>
      </c>
      <c r="H21" s="256">
        <v>3000</v>
      </c>
      <c r="I21" s="257"/>
      <c r="J21" s="135">
        <f>G21*H21</f>
        <v>300000</v>
      </c>
      <c r="L21" s="60"/>
    </row>
    <row r="22" spans="1:12" ht="33.75" customHeight="1" x14ac:dyDescent="0.25">
      <c r="A22" s="12">
        <f t="shared" si="1"/>
        <v>5</v>
      </c>
      <c r="B22" s="49" t="e">
        <f>[15]!Table2245789101123456782[Pick Up]</f>
        <v>#REF!</v>
      </c>
      <c r="C22" s="50">
        <f>'[15]402943'!A3</f>
        <v>402943</v>
      </c>
      <c r="D22" s="51" t="s">
        <v>336</v>
      </c>
      <c r="E22" s="51" t="s">
        <v>337</v>
      </c>
      <c r="F22" s="52">
        <v>1</v>
      </c>
      <c r="G22" s="124">
        <v>100</v>
      </c>
      <c r="H22" s="256">
        <v>3000</v>
      </c>
      <c r="I22" s="257"/>
      <c r="J22" s="135">
        <f t="shared" ref="J22:J25" si="2">G22*H22</f>
        <v>300000</v>
      </c>
      <c r="L22" s="60"/>
    </row>
    <row r="23" spans="1:12" ht="33.75" customHeight="1" x14ac:dyDescent="0.25">
      <c r="A23" s="12">
        <f t="shared" si="1"/>
        <v>6</v>
      </c>
      <c r="B23" s="49" t="e">
        <f>[15]!Table22457891011234567823[Pick Up]</f>
        <v>#REF!</v>
      </c>
      <c r="C23" s="50">
        <f>'[15]402948'!A3</f>
        <v>402948</v>
      </c>
      <c r="D23" s="51" t="s">
        <v>336</v>
      </c>
      <c r="E23" s="51" t="s">
        <v>337</v>
      </c>
      <c r="F23" s="52">
        <v>2</v>
      </c>
      <c r="G23" s="124">
        <v>100</v>
      </c>
      <c r="H23" s="256">
        <v>3000</v>
      </c>
      <c r="I23" s="257"/>
      <c r="J23" s="135">
        <f t="shared" si="2"/>
        <v>300000</v>
      </c>
      <c r="L23" s="60"/>
    </row>
    <row r="24" spans="1:12" ht="33.75" customHeight="1" x14ac:dyDescent="0.25">
      <c r="A24" s="12">
        <f t="shared" si="1"/>
        <v>7</v>
      </c>
      <c r="B24" s="49">
        <f>'[15]403472'!E6</f>
        <v>44583</v>
      </c>
      <c r="C24" s="50">
        <f>'[15]403472'!A3</f>
        <v>403472</v>
      </c>
      <c r="D24" s="51" t="s">
        <v>336</v>
      </c>
      <c r="E24" s="51" t="s">
        <v>337</v>
      </c>
      <c r="F24" s="52">
        <v>11</v>
      </c>
      <c r="G24" s="124">
        <v>100</v>
      </c>
      <c r="H24" s="256">
        <v>3000</v>
      </c>
      <c r="I24" s="257"/>
      <c r="J24" s="135">
        <f t="shared" si="2"/>
        <v>300000</v>
      </c>
      <c r="L24" s="60"/>
    </row>
    <row r="25" spans="1:12" ht="33.75" customHeight="1" x14ac:dyDescent="0.25">
      <c r="A25" s="12">
        <f t="shared" si="1"/>
        <v>8</v>
      </c>
      <c r="B25" s="49" t="e">
        <f>[15]!Table2245789101123456782379[Pick Up]</f>
        <v>#REF!</v>
      </c>
      <c r="C25" s="50">
        <f>'[15]403365'!A3</f>
        <v>403365</v>
      </c>
      <c r="D25" s="51" t="s">
        <v>336</v>
      </c>
      <c r="E25" s="51" t="s">
        <v>337</v>
      </c>
      <c r="F25" s="52">
        <v>4</v>
      </c>
      <c r="G25" s="124">
        <f>'[15]403365'!N7</f>
        <v>139.32</v>
      </c>
      <c r="H25" s="256">
        <v>3000</v>
      </c>
      <c r="I25" s="257"/>
      <c r="J25" s="135">
        <f t="shared" si="2"/>
        <v>417960</v>
      </c>
      <c r="L25" s="60"/>
    </row>
    <row r="26" spans="1:12" ht="23.25" customHeight="1" thickBot="1" x14ac:dyDescent="0.3">
      <c r="A26" s="258" t="s">
        <v>20</v>
      </c>
      <c r="B26" s="259"/>
      <c r="C26" s="259"/>
      <c r="D26" s="259"/>
      <c r="E26" s="259"/>
      <c r="F26" s="259"/>
      <c r="G26" s="259"/>
      <c r="H26" s="259"/>
      <c r="I26" s="260"/>
      <c r="J26" s="14">
        <f>SUM(J18:J25)</f>
        <v>3055738.5</v>
      </c>
      <c r="L26" s="3"/>
    </row>
    <row r="27" spans="1:12" ht="9.75" customHeight="1" x14ac:dyDescent="0.25">
      <c r="A27" s="261"/>
      <c r="B27" s="261"/>
      <c r="C27" s="133"/>
      <c r="D27" s="133"/>
      <c r="E27" s="133"/>
      <c r="F27" s="133"/>
      <c r="G27" s="133"/>
      <c r="H27" s="16"/>
      <c r="I27" s="16"/>
      <c r="J27" s="17"/>
    </row>
    <row r="28" spans="1:12" x14ac:dyDescent="0.25">
      <c r="A28" s="133"/>
      <c r="B28" s="133"/>
      <c r="C28" s="133"/>
      <c r="D28" s="133"/>
      <c r="E28" s="133"/>
      <c r="F28" s="133"/>
      <c r="G28" s="18" t="s">
        <v>61</v>
      </c>
      <c r="H28" s="18"/>
      <c r="I28" s="16"/>
      <c r="J28" s="17">
        <f>J26*10%</f>
        <v>305573.85000000003</v>
      </c>
      <c r="L28" s="54"/>
    </row>
    <row r="29" spans="1:12" x14ac:dyDescent="0.25">
      <c r="A29" s="133"/>
      <c r="B29" s="133"/>
      <c r="C29" s="133"/>
      <c r="D29" s="133"/>
      <c r="E29" s="133"/>
      <c r="F29" s="133"/>
      <c r="G29" s="61" t="s">
        <v>62</v>
      </c>
      <c r="H29" s="61"/>
      <c r="I29" s="62"/>
      <c r="J29" s="63">
        <f>J26-J28</f>
        <v>2750164.65</v>
      </c>
      <c r="L29" s="54"/>
    </row>
    <row r="30" spans="1:12" x14ac:dyDescent="0.25">
      <c r="A30" s="133"/>
      <c r="B30" s="133"/>
      <c r="C30" s="133"/>
      <c r="D30" s="133"/>
      <c r="E30" s="133"/>
      <c r="F30" s="133"/>
      <c r="G30" s="18" t="s">
        <v>21</v>
      </c>
      <c r="H30" s="18"/>
      <c r="I30" s="54" t="e">
        <f>#REF!*1%</f>
        <v>#REF!</v>
      </c>
      <c r="J30" s="17">
        <f>J29*1%</f>
        <v>27501.646499999999</v>
      </c>
    </row>
    <row r="31" spans="1:12" ht="16.5" thickBot="1" x14ac:dyDescent="0.3">
      <c r="A31" s="133"/>
      <c r="B31" s="133"/>
      <c r="C31" s="133"/>
      <c r="D31" s="133"/>
      <c r="E31" s="133"/>
      <c r="F31" s="133"/>
      <c r="G31" s="19" t="s">
        <v>46</v>
      </c>
      <c r="H31" s="19"/>
      <c r="I31" s="20">
        <f>I27*10%</f>
        <v>0</v>
      </c>
      <c r="J31" s="20">
        <f>J29*2%</f>
        <v>55003.292999999998</v>
      </c>
    </row>
    <row r="32" spans="1:12" x14ac:dyDescent="0.25">
      <c r="E32" s="1"/>
      <c r="F32" s="1"/>
      <c r="G32" s="21" t="s">
        <v>63</v>
      </c>
      <c r="H32" s="21"/>
      <c r="I32" s="22" t="e">
        <f>I26+I30</f>
        <v>#REF!</v>
      </c>
      <c r="J32" s="22">
        <f>J29+J30-J31</f>
        <v>2722663.0034999996</v>
      </c>
    </row>
    <row r="33" spans="1:10" ht="7.5" customHeight="1" x14ac:dyDescent="0.25">
      <c r="E33" s="1"/>
      <c r="F33" s="1"/>
      <c r="G33" s="21"/>
      <c r="H33" s="21"/>
      <c r="I33" s="22"/>
      <c r="J33" s="22"/>
    </row>
    <row r="34" spans="1:10" x14ac:dyDescent="0.25">
      <c r="A34" s="1" t="s">
        <v>338</v>
      </c>
      <c r="D34" s="1"/>
      <c r="E34" s="1"/>
      <c r="F34" s="1"/>
      <c r="G34" s="1"/>
      <c r="H34" s="21"/>
      <c r="I34" s="21"/>
      <c r="J34" s="22"/>
    </row>
    <row r="35" spans="1:10" ht="9" customHeight="1" x14ac:dyDescent="0.25">
      <c r="A35" s="23"/>
      <c r="D35" s="1"/>
      <c r="E35" s="1"/>
      <c r="F35" s="1"/>
      <c r="G35" s="1"/>
      <c r="H35" s="21"/>
      <c r="I35" s="21"/>
      <c r="J35" s="22"/>
    </row>
    <row r="36" spans="1:10" x14ac:dyDescent="0.25">
      <c r="A36" s="24" t="s">
        <v>22</v>
      </c>
    </row>
    <row r="37" spans="1:10" x14ac:dyDescent="0.25">
      <c r="A37" s="25" t="s">
        <v>23</v>
      </c>
      <c r="B37" s="26"/>
      <c r="C37" s="26"/>
      <c r="D37" s="27"/>
      <c r="E37" s="27"/>
      <c r="F37" s="27"/>
      <c r="G37" s="27"/>
    </row>
    <row r="38" spans="1:10" x14ac:dyDescent="0.25">
      <c r="A38" s="25" t="s">
        <v>24</v>
      </c>
      <c r="B38" s="26"/>
      <c r="C38" s="26"/>
      <c r="D38" s="27"/>
      <c r="E38" s="27"/>
      <c r="F38" s="27"/>
      <c r="G38" s="27"/>
    </row>
    <row r="39" spans="1:10" x14ac:dyDescent="0.25">
      <c r="A39" s="28" t="s">
        <v>25</v>
      </c>
      <c r="B39" s="29"/>
      <c r="C39" s="29"/>
      <c r="D39" s="27"/>
      <c r="E39" s="27"/>
      <c r="F39" s="27"/>
      <c r="G39" s="27"/>
    </row>
    <row r="40" spans="1:10" x14ac:dyDescent="0.25">
      <c r="A40" s="30" t="s">
        <v>0</v>
      </c>
      <c r="B40" s="31"/>
      <c r="C40" s="31"/>
      <c r="D40" s="27"/>
      <c r="E40" s="27"/>
      <c r="F40" s="27"/>
      <c r="G40" s="27"/>
    </row>
    <row r="41" spans="1:10" ht="10.5" customHeight="1" x14ac:dyDescent="0.25">
      <c r="A41" s="32"/>
      <c r="B41" s="32"/>
      <c r="C41" s="32"/>
    </row>
    <row r="42" spans="1:10" x14ac:dyDescent="0.25">
      <c r="H42" s="33" t="s">
        <v>48</v>
      </c>
      <c r="I42" s="262" t="str">
        <f>+J13</f>
        <v xml:space="preserve"> 11 Maret 2022</v>
      </c>
      <c r="J42" s="266"/>
    </row>
    <row r="46" spans="1:10" ht="18" customHeight="1" x14ac:dyDescent="0.25"/>
    <row r="47" spans="1:10" ht="17.25" customHeight="1" x14ac:dyDescent="0.25"/>
    <row r="49" spans="8:10" x14ac:dyDescent="0.25">
      <c r="H49" s="263" t="s">
        <v>26</v>
      </c>
      <c r="I49" s="263"/>
      <c r="J49" s="263"/>
    </row>
  </sheetData>
  <mergeCells count="17">
    <mergeCell ref="H25:I25"/>
    <mergeCell ref="A26:I26"/>
    <mergeCell ref="A27:B27"/>
    <mergeCell ref="I42:J42"/>
    <mergeCell ref="H49:J49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44"/>
  <sheetViews>
    <sheetView topLeftCell="A16" workbookViewId="0">
      <selection activeCell="L26" sqref="L26"/>
    </sheetView>
  </sheetViews>
  <sheetFormatPr defaultRowHeight="15" x14ac:dyDescent="0.25"/>
  <cols>
    <col min="1" max="1" width="4.85546875" style="60" customWidth="1"/>
    <col min="2" max="2" width="10.28515625" style="60" customWidth="1"/>
    <col min="3" max="3" width="8.7109375" style="60" customWidth="1"/>
    <col min="4" max="4" width="24" style="60" customWidth="1"/>
    <col min="5" max="5" width="12.7109375" style="60" customWidth="1"/>
    <col min="6" max="6" width="6" style="60" customWidth="1"/>
    <col min="7" max="7" width="5.140625" style="60" customWidth="1"/>
    <col min="8" max="8" width="13.28515625" style="68" customWidth="1"/>
    <col min="9" max="9" width="1.5703125" style="68" customWidth="1"/>
    <col min="10" max="10" width="18.140625" style="60" customWidth="1"/>
    <col min="11" max="16384" width="9.140625" style="60"/>
  </cols>
  <sheetData>
    <row r="2" spans="1:16" x14ac:dyDescent="0.25">
      <c r="A2" s="67" t="s">
        <v>0</v>
      </c>
      <c r="B2" s="67"/>
      <c r="C2" s="67"/>
    </row>
    <row r="3" spans="1:16" x14ac:dyDescent="0.25">
      <c r="A3" s="4" t="s">
        <v>1</v>
      </c>
      <c r="B3" s="34"/>
      <c r="C3" s="34"/>
    </row>
    <row r="4" spans="1:16" x14ac:dyDescent="0.25">
      <c r="A4" s="4" t="s">
        <v>2</v>
      </c>
      <c r="B4" s="34"/>
      <c r="C4" s="34"/>
    </row>
    <row r="5" spans="1:16" x14ac:dyDescent="0.25">
      <c r="A5" s="4" t="s">
        <v>3</v>
      </c>
      <c r="B5" s="34"/>
      <c r="C5" s="34"/>
    </row>
    <row r="6" spans="1:16" x14ac:dyDescent="0.25">
      <c r="A6" s="4" t="s">
        <v>4</v>
      </c>
      <c r="B6" s="34"/>
      <c r="C6" s="34"/>
      <c r="D6" s="34"/>
    </row>
    <row r="7" spans="1:16" x14ac:dyDescent="0.25">
      <c r="A7" s="4" t="s">
        <v>5</v>
      </c>
      <c r="B7" s="34"/>
      <c r="C7" s="34"/>
      <c r="D7" s="34"/>
    </row>
    <row r="9" spans="1:16" ht="15.75" thickBot="1" x14ac:dyDescent="0.3">
      <c r="A9" s="69"/>
      <c r="B9" s="69"/>
      <c r="C9" s="69"/>
      <c r="D9" s="69"/>
      <c r="E9" s="69"/>
      <c r="F9" s="69"/>
      <c r="G9" s="69"/>
      <c r="H9" s="70"/>
      <c r="I9" s="70"/>
      <c r="J9" s="69"/>
    </row>
    <row r="10" spans="1:16" ht="24" thickBot="1" x14ac:dyDescent="0.4">
      <c r="A10" s="268" t="s">
        <v>6</v>
      </c>
      <c r="B10" s="269"/>
      <c r="C10" s="269"/>
      <c r="D10" s="269"/>
      <c r="E10" s="269"/>
      <c r="F10" s="269"/>
      <c r="G10" s="269"/>
      <c r="H10" s="269"/>
      <c r="I10" s="269"/>
      <c r="J10" s="270"/>
    </row>
    <row r="12" spans="1:16" ht="15.75" x14ac:dyDescent="0.25">
      <c r="A12" s="60" t="s">
        <v>7</v>
      </c>
      <c r="B12" s="60" t="s">
        <v>78</v>
      </c>
      <c r="H12" s="68" t="s">
        <v>27</v>
      </c>
      <c r="I12" s="71" t="s">
        <v>8</v>
      </c>
      <c r="J12" s="6" t="s">
        <v>89</v>
      </c>
    </row>
    <row r="13" spans="1:16" ht="15.75" x14ac:dyDescent="0.25">
      <c r="B13" s="72" t="s">
        <v>79</v>
      </c>
      <c r="C13" s="72"/>
      <c r="E13" s="72"/>
      <c r="H13" s="68" t="s">
        <v>9</v>
      </c>
      <c r="I13" s="71" t="s">
        <v>8</v>
      </c>
      <c r="J13" s="7" t="s">
        <v>73</v>
      </c>
      <c r="P13" s="60" t="s">
        <v>47</v>
      </c>
    </row>
    <row r="14" spans="1:16" ht="15.75" x14ac:dyDescent="0.25">
      <c r="B14" s="72" t="s">
        <v>80</v>
      </c>
      <c r="C14" s="72"/>
      <c r="E14" s="72"/>
      <c r="H14" s="68" t="s">
        <v>28</v>
      </c>
      <c r="I14" s="71" t="s">
        <v>8</v>
      </c>
      <c r="J14" s="7" t="s">
        <v>85</v>
      </c>
    </row>
    <row r="15" spans="1:16" x14ac:dyDescent="0.25">
      <c r="B15" s="72"/>
      <c r="C15" s="72"/>
      <c r="E15" s="72"/>
      <c r="H15" s="68" t="s">
        <v>29</v>
      </c>
      <c r="I15" s="68" t="s">
        <v>8</v>
      </c>
      <c r="J15" s="73" t="s">
        <v>84</v>
      </c>
    </row>
    <row r="16" spans="1:16" x14ac:dyDescent="0.25">
      <c r="B16" s="72"/>
      <c r="C16" s="72"/>
      <c r="E16" s="72"/>
      <c r="J16" s="74"/>
    </row>
    <row r="17" spans="1:10" x14ac:dyDescent="0.25">
      <c r="A17" s="60" t="s">
        <v>10</v>
      </c>
      <c r="B17" s="60" t="s">
        <v>11</v>
      </c>
    </row>
    <row r="18" spans="1:10" ht="11.25" customHeight="1" thickBot="1" x14ac:dyDescent="0.3"/>
    <row r="19" spans="1:10" x14ac:dyDescent="0.25">
      <c r="A19" s="75" t="s">
        <v>12</v>
      </c>
      <c r="B19" s="76" t="s">
        <v>13</v>
      </c>
      <c r="C19" s="76" t="s">
        <v>14</v>
      </c>
      <c r="D19" s="76" t="s">
        <v>15</v>
      </c>
      <c r="E19" s="76" t="s">
        <v>16</v>
      </c>
      <c r="F19" s="76" t="s">
        <v>59</v>
      </c>
      <c r="G19" s="76" t="s">
        <v>17</v>
      </c>
      <c r="H19" s="271" t="s">
        <v>18</v>
      </c>
      <c r="I19" s="272"/>
      <c r="J19" s="77" t="s">
        <v>19</v>
      </c>
    </row>
    <row r="20" spans="1:10" ht="58.5" customHeight="1" x14ac:dyDescent="0.25">
      <c r="A20" s="78">
        <v>1</v>
      </c>
      <c r="B20" s="279">
        <v>44609</v>
      </c>
      <c r="C20" s="281">
        <v>404911</v>
      </c>
      <c r="D20" s="79" t="s">
        <v>86</v>
      </c>
      <c r="E20" s="283" t="s">
        <v>81</v>
      </c>
      <c r="F20" s="80">
        <v>1</v>
      </c>
      <c r="G20" s="80">
        <v>14</v>
      </c>
      <c r="H20" s="273">
        <v>7700000</v>
      </c>
      <c r="I20" s="274"/>
      <c r="J20" s="81">
        <f>H20</f>
        <v>7700000</v>
      </c>
    </row>
    <row r="21" spans="1:10" ht="47.25" customHeight="1" x14ac:dyDescent="0.25">
      <c r="A21" s="78">
        <v>2</v>
      </c>
      <c r="B21" s="280"/>
      <c r="C21" s="282"/>
      <c r="D21" s="79" t="s">
        <v>87</v>
      </c>
      <c r="E21" s="284"/>
      <c r="F21" s="80">
        <v>1</v>
      </c>
      <c r="G21" s="80">
        <v>1</v>
      </c>
      <c r="H21" s="273">
        <v>300000</v>
      </c>
      <c r="I21" s="274"/>
      <c r="J21" s="81">
        <f>H21</f>
        <v>300000</v>
      </c>
    </row>
    <row r="22" spans="1:10" ht="29.25" customHeight="1" thickBot="1" x14ac:dyDescent="0.3">
      <c r="A22" s="275" t="s">
        <v>20</v>
      </c>
      <c r="B22" s="276"/>
      <c r="C22" s="276"/>
      <c r="D22" s="276"/>
      <c r="E22" s="276"/>
      <c r="F22" s="276"/>
      <c r="G22" s="276"/>
      <c r="H22" s="276"/>
      <c r="I22" s="277"/>
      <c r="J22" s="82">
        <f>J20+J21</f>
        <v>8000000</v>
      </c>
    </row>
    <row r="23" spans="1:10" ht="8.25" customHeight="1" x14ac:dyDescent="0.25">
      <c r="A23" s="278"/>
      <c r="B23" s="278"/>
      <c r="C23" s="278"/>
      <c r="D23" s="278"/>
      <c r="E23" s="278"/>
      <c r="F23" s="83"/>
      <c r="G23" s="83"/>
      <c r="H23" s="84"/>
      <c r="I23" s="84"/>
      <c r="J23" s="85"/>
    </row>
    <row r="24" spans="1:10" ht="18" customHeight="1" x14ac:dyDescent="0.25">
      <c r="A24" s="86"/>
      <c r="B24" s="86"/>
      <c r="C24" s="86"/>
      <c r="D24" s="86"/>
      <c r="E24" s="86"/>
      <c r="F24" s="83"/>
      <c r="G24" s="83"/>
      <c r="H24" s="87" t="s">
        <v>82</v>
      </c>
      <c r="I24" s="84"/>
      <c r="J24" s="85">
        <f>J22*1%</f>
        <v>80000</v>
      </c>
    </row>
    <row r="25" spans="1:10" ht="18" customHeight="1" thickBot="1" x14ac:dyDescent="0.3">
      <c r="A25" s="83"/>
      <c r="B25" s="83"/>
      <c r="C25" s="83"/>
      <c r="D25" s="83"/>
      <c r="E25" s="83"/>
      <c r="F25" s="83"/>
      <c r="G25" s="83"/>
      <c r="H25" s="88" t="s">
        <v>83</v>
      </c>
      <c r="I25" s="88"/>
      <c r="J25" s="89">
        <f>J22*2%</f>
        <v>160000</v>
      </c>
    </row>
    <row r="26" spans="1:10" x14ac:dyDescent="0.25">
      <c r="F26" s="67"/>
      <c r="G26" s="67"/>
      <c r="H26" s="90" t="s">
        <v>30</v>
      </c>
      <c r="I26" s="90"/>
      <c r="J26" s="91">
        <f>J22+J24-J25</f>
        <v>7920000</v>
      </c>
    </row>
    <row r="27" spans="1:10" ht="7.5" customHeight="1" x14ac:dyDescent="0.25">
      <c r="F27" s="67"/>
      <c r="G27" s="67"/>
      <c r="H27" s="90"/>
      <c r="I27" s="90"/>
      <c r="J27" s="91"/>
    </row>
    <row r="28" spans="1:10" ht="21" customHeight="1" x14ac:dyDescent="0.25">
      <c r="A28" s="92" t="s">
        <v>88</v>
      </c>
      <c r="B28" s="67"/>
      <c r="C28" s="67"/>
      <c r="F28" s="67"/>
      <c r="G28" s="67"/>
      <c r="H28" s="90"/>
      <c r="I28" s="90"/>
      <c r="J28" s="91"/>
    </row>
    <row r="29" spans="1:10" ht="6.75" customHeight="1" x14ac:dyDescent="0.25">
      <c r="F29" s="67"/>
      <c r="G29" s="67"/>
      <c r="H29" s="90"/>
      <c r="I29" s="90"/>
      <c r="J29" s="91"/>
    </row>
    <row r="30" spans="1:10" ht="15.75" x14ac:dyDescent="0.25">
      <c r="A30" s="24" t="s">
        <v>22</v>
      </c>
      <c r="B30" s="93"/>
      <c r="C30" s="93"/>
      <c r="D30" s="93"/>
    </row>
    <row r="31" spans="1:10" ht="15.75" x14ac:dyDescent="0.25">
      <c r="A31" s="25" t="s">
        <v>23</v>
      </c>
      <c r="B31" s="67"/>
      <c r="C31" s="67"/>
      <c r="D31" s="67"/>
    </row>
    <row r="32" spans="1:10" ht="15.75" x14ac:dyDescent="0.25">
      <c r="A32" s="25" t="s">
        <v>24</v>
      </c>
      <c r="B32" s="67"/>
      <c r="C32" s="67"/>
      <c r="D32" s="67"/>
    </row>
    <row r="33" spans="1:10" ht="15.75" x14ac:dyDescent="0.25">
      <c r="A33" s="28" t="s">
        <v>25</v>
      </c>
      <c r="B33" s="94"/>
      <c r="C33" s="94"/>
      <c r="D33" s="95"/>
    </row>
    <row r="34" spans="1:10" ht="15.75" x14ac:dyDescent="0.25">
      <c r="A34" s="30" t="s">
        <v>0</v>
      </c>
      <c r="B34" s="96"/>
      <c r="C34" s="96"/>
      <c r="D34" s="96"/>
    </row>
    <row r="35" spans="1:10" x14ac:dyDescent="0.25">
      <c r="A35" s="95"/>
      <c r="B35" s="95"/>
      <c r="C35" s="95"/>
      <c r="D35" s="95"/>
    </row>
    <row r="36" spans="1:10" x14ac:dyDescent="0.25">
      <c r="A36" s="96"/>
      <c r="B36" s="96"/>
      <c r="C36" s="96"/>
      <c r="D36" s="96"/>
    </row>
    <row r="37" spans="1:10" x14ac:dyDescent="0.25">
      <c r="H37" s="97" t="s">
        <v>48</v>
      </c>
      <c r="I37" s="285" t="str">
        <f>+J13</f>
        <v xml:space="preserve"> 07 Maret 2022</v>
      </c>
      <c r="J37" s="286"/>
    </row>
    <row r="44" spans="1:10" ht="15.75" x14ac:dyDescent="0.25">
      <c r="H44" s="263" t="s">
        <v>26</v>
      </c>
      <c r="I44" s="263"/>
      <c r="J44" s="263"/>
    </row>
  </sheetData>
  <mergeCells count="11">
    <mergeCell ref="H44:J44"/>
    <mergeCell ref="H21:I21"/>
    <mergeCell ref="B20:B21"/>
    <mergeCell ref="C20:C21"/>
    <mergeCell ref="E20:E21"/>
    <mergeCell ref="I37:J37"/>
    <mergeCell ref="A10:J10"/>
    <mergeCell ref="H19:I19"/>
    <mergeCell ref="H20:I20"/>
    <mergeCell ref="A22:I22"/>
    <mergeCell ref="A23:E23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2:O39"/>
  <sheetViews>
    <sheetView topLeftCell="A10" workbookViewId="0">
      <selection activeCell="H25" sqref="H25"/>
    </sheetView>
  </sheetViews>
  <sheetFormatPr defaultRowHeight="15.75" x14ac:dyDescent="0.25"/>
  <cols>
    <col min="1" max="1" width="4.85546875" style="2" customWidth="1"/>
    <col min="2" max="2" width="10.85546875" style="2" customWidth="1"/>
    <col min="3" max="3" width="8" style="2" customWidth="1"/>
    <col min="4" max="4" width="26" style="2" customWidth="1"/>
    <col min="5" max="5" width="13.42578125" style="2" customWidth="1"/>
    <col min="6" max="7" width="6.5703125" style="2" customWidth="1"/>
    <col min="8" max="8" width="12.28515625" style="3" customWidth="1"/>
    <col min="9" max="9" width="1.28515625" style="3" customWidth="1"/>
    <col min="10" max="10" width="17.7109375" style="2" customWidth="1"/>
    <col min="11" max="11" width="9.140625" style="2"/>
    <col min="12" max="12" width="11.7109375" style="2" bestFit="1" customWidth="1"/>
    <col min="13" max="13" width="10.42578125" style="2" bestFit="1" customWidth="1"/>
    <col min="14" max="14" width="15.7109375" style="2" bestFit="1" customWidth="1"/>
    <col min="15" max="15" width="12.7109375" style="2" bestFit="1" customWidth="1"/>
    <col min="16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1</v>
      </c>
      <c r="B3" s="34"/>
    </row>
    <row r="4" spans="1:10" ht="18" customHeight="1" x14ac:dyDescent="0.25">
      <c r="A4" s="4" t="s">
        <v>2</v>
      </c>
      <c r="B4" s="34"/>
    </row>
    <row r="5" spans="1:10" ht="18" customHeight="1" x14ac:dyDescent="0.25">
      <c r="A5" s="4" t="s">
        <v>3</v>
      </c>
      <c r="B5" s="34"/>
    </row>
    <row r="6" spans="1:10" ht="18" customHeight="1" x14ac:dyDescent="0.25">
      <c r="A6" s="4" t="s">
        <v>4</v>
      </c>
      <c r="B6" s="34"/>
    </row>
    <row r="7" spans="1:10" ht="18" customHeight="1" x14ac:dyDescent="0.25">
      <c r="A7" s="4" t="s">
        <v>5</v>
      </c>
      <c r="B7" s="34"/>
    </row>
    <row r="8" spans="1:10" ht="16.5" thickBot="1" x14ac:dyDescent="0.3"/>
    <row r="9" spans="1:10" ht="24.75" customHeight="1" thickBot="1" x14ac:dyDescent="0.3">
      <c r="A9" s="251" t="s">
        <v>6</v>
      </c>
      <c r="B9" s="252"/>
      <c r="C9" s="252"/>
      <c r="D9" s="252"/>
      <c r="E9" s="252"/>
      <c r="F9" s="252"/>
      <c r="G9" s="252"/>
      <c r="H9" s="252"/>
      <c r="I9" s="252"/>
      <c r="J9" s="253"/>
    </row>
    <row r="11" spans="1:10" ht="23.25" customHeight="1" x14ac:dyDescent="0.25">
      <c r="A11" s="35" t="s">
        <v>7</v>
      </c>
      <c r="B11" s="35" t="s">
        <v>340</v>
      </c>
      <c r="H11" s="3" t="s">
        <v>27</v>
      </c>
      <c r="I11" s="5" t="s">
        <v>8</v>
      </c>
      <c r="J11" s="6" t="s">
        <v>343</v>
      </c>
    </row>
    <row r="12" spans="1:10" x14ac:dyDescent="0.25">
      <c r="H12" s="3" t="s">
        <v>9</v>
      </c>
      <c r="I12" s="5" t="s">
        <v>8</v>
      </c>
      <c r="J12" s="7" t="s">
        <v>34</v>
      </c>
    </row>
    <row r="13" spans="1:10" x14ac:dyDescent="0.25">
      <c r="H13" s="3" t="s">
        <v>28</v>
      </c>
      <c r="I13" s="5" t="s">
        <v>8</v>
      </c>
      <c r="J13" s="7" t="s">
        <v>344</v>
      </c>
    </row>
    <row r="14" spans="1:10" ht="15.75" customHeight="1" x14ac:dyDescent="0.25">
      <c r="H14" s="3" t="s">
        <v>29</v>
      </c>
      <c r="I14" s="5" t="s">
        <v>8</v>
      </c>
      <c r="J14" s="36" t="s">
        <v>345</v>
      </c>
    </row>
    <row r="15" spans="1:10" ht="20.25" customHeight="1" x14ac:dyDescent="0.25">
      <c r="A15" s="35" t="s">
        <v>10</v>
      </c>
      <c r="B15" s="35" t="s">
        <v>341</v>
      </c>
    </row>
    <row r="16" spans="1:10" ht="8.25" customHeight="1" thickBot="1" x14ac:dyDescent="0.3">
      <c r="F16" s="27"/>
      <c r="G16" s="27"/>
    </row>
    <row r="17" spans="1:15" ht="27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9" t="s">
        <v>59</v>
      </c>
      <c r="G17" s="169" t="s">
        <v>17</v>
      </c>
      <c r="H17" s="254" t="s">
        <v>18</v>
      </c>
      <c r="I17" s="255"/>
      <c r="J17" s="11" t="s">
        <v>19</v>
      </c>
    </row>
    <row r="18" spans="1:15" ht="55.5" customHeight="1" x14ac:dyDescent="0.25">
      <c r="A18" s="12">
        <v>1</v>
      </c>
      <c r="B18" s="37">
        <v>44615</v>
      </c>
      <c r="C18" s="171">
        <v>404858</v>
      </c>
      <c r="D18" s="38" t="s">
        <v>346</v>
      </c>
      <c r="E18" s="39" t="s">
        <v>347</v>
      </c>
      <c r="F18" s="13">
        <v>1</v>
      </c>
      <c r="G18" s="40">
        <v>104</v>
      </c>
      <c r="H18" s="256">
        <v>7000</v>
      </c>
      <c r="I18" s="257"/>
      <c r="J18" s="41">
        <f>G18*H18</f>
        <v>728000</v>
      </c>
      <c r="O18" s="172" t="s">
        <v>342</v>
      </c>
    </row>
    <row r="19" spans="1:15" ht="25.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SUM(J18:J18)</f>
        <v>728000</v>
      </c>
      <c r="K19" s="17"/>
      <c r="L19" s="173">
        <v>104</v>
      </c>
      <c r="M19" s="173">
        <v>5000</v>
      </c>
      <c r="N19" s="173">
        <f>L19*M19</f>
        <v>520000</v>
      </c>
      <c r="O19" s="54">
        <f>J19-N19</f>
        <v>208000</v>
      </c>
    </row>
    <row r="20" spans="1:15" x14ac:dyDescent="0.25">
      <c r="A20" s="261"/>
      <c r="B20" s="261"/>
      <c r="C20" s="261"/>
      <c r="D20" s="261"/>
      <c r="E20" s="168"/>
      <c r="F20" s="168"/>
      <c r="G20" s="168"/>
      <c r="H20" s="16"/>
      <c r="I20" s="16"/>
      <c r="J20" s="17"/>
      <c r="N20" s="132">
        <f>J23-N19</f>
        <v>200720</v>
      </c>
    </row>
    <row r="21" spans="1:15" x14ac:dyDescent="0.25">
      <c r="A21" s="168"/>
      <c r="B21" s="168"/>
      <c r="C21" s="168"/>
      <c r="D21" s="168"/>
      <c r="E21" s="168"/>
      <c r="F21" s="168"/>
      <c r="G21" s="168"/>
      <c r="H21" s="18" t="s">
        <v>21</v>
      </c>
      <c r="I21" s="18"/>
      <c r="J21" s="17">
        <f>J19*1%</f>
        <v>7280</v>
      </c>
      <c r="L21" s="174"/>
      <c r="M21" s="42"/>
    </row>
    <row r="22" spans="1:15" ht="16.5" thickBot="1" x14ac:dyDescent="0.3">
      <c r="A22" s="168"/>
      <c r="B22" s="168"/>
      <c r="C22" s="168"/>
      <c r="D22" s="168"/>
      <c r="E22" s="168"/>
      <c r="F22" s="168"/>
      <c r="G22" s="168"/>
      <c r="H22" s="19" t="s">
        <v>70</v>
      </c>
      <c r="I22" s="19"/>
      <c r="J22" s="20">
        <f>J19*2%</f>
        <v>14560</v>
      </c>
      <c r="L22" s="42"/>
      <c r="M22" s="42"/>
      <c r="N22" s="172"/>
    </row>
    <row r="23" spans="1:15" x14ac:dyDescent="0.25">
      <c r="E23" s="1"/>
      <c r="F23" s="1"/>
      <c r="G23" s="1"/>
      <c r="H23" s="21" t="s">
        <v>30</v>
      </c>
      <c r="I23" s="21"/>
      <c r="J23" s="22">
        <f>J19+J21-J22</f>
        <v>720720</v>
      </c>
      <c r="L23" s="42"/>
      <c r="M23" s="42"/>
      <c r="N23" s="22"/>
    </row>
    <row r="24" spans="1:15" ht="17.25" customHeight="1" x14ac:dyDescent="0.25">
      <c r="E24" s="1"/>
      <c r="F24" s="1"/>
      <c r="G24" s="1"/>
      <c r="H24" s="21"/>
      <c r="I24" s="21"/>
      <c r="J24" s="22"/>
    </row>
    <row r="25" spans="1:15" ht="18" customHeight="1" x14ac:dyDescent="0.25">
      <c r="A25" s="1" t="s">
        <v>435</v>
      </c>
      <c r="E25" s="1"/>
      <c r="F25" s="1"/>
      <c r="G25" s="1"/>
      <c r="H25" s="21"/>
      <c r="I25" s="21"/>
      <c r="J25" s="22"/>
    </row>
    <row r="26" spans="1:15" ht="12" customHeight="1" x14ac:dyDescent="0.25">
      <c r="A26" s="23"/>
      <c r="E26" s="1"/>
      <c r="F26" s="1"/>
      <c r="G26" s="1"/>
      <c r="H26" s="21"/>
      <c r="I26" s="21"/>
      <c r="J26" s="22"/>
    </row>
    <row r="27" spans="1:15" x14ac:dyDescent="0.25">
      <c r="A27" s="24" t="s">
        <v>22</v>
      </c>
    </row>
    <row r="28" spans="1:15" x14ac:dyDescent="0.25">
      <c r="A28" s="25" t="s">
        <v>23</v>
      </c>
      <c r="B28" s="26"/>
      <c r="C28" s="26"/>
      <c r="D28" s="26"/>
      <c r="E28" s="27"/>
    </row>
    <row r="29" spans="1:15" x14ac:dyDescent="0.25">
      <c r="A29" s="25" t="s">
        <v>24</v>
      </c>
      <c r="B29" s="26"/>
      <c r="C29" s="26"/>
      <c r="D29" s="27"/>
      <c r="E29" s="27"/>
    </row>
    <row r="30" spans="1:15" x14ac:dyDescent="0.25">
      <c r="A30" s="28" t="s">
        <v>25</v>
      </c>
      <c r="B30" s="29"/>
      <c r="C30" s="29"/>
      <c r="D30" s="43"/>
      <c r="E30" s="27"/>
    </row>
    <row r="31" spans="1:15" x14ac:dyDescent="0.25">
      <c r="A31" s="30" t="s">
        <v>0</v>
      </c>
      <c r="B31" s="31"/>
      <c r="C31" s="31"/>
      <c r="D31" s="29"/>
      <c r="E31" s="27"/>
    </row>
    <row r="32" spans="1:15" ht="9" customHeight="1" x14ac:dyDescent="0.25">
      <c r="A32" s="32"/>
      <c r="B32" s="32"/>
      <c r="C32" s="32"/>
      <c r="D32" s="44"/>
    </row>
    <row r="33" spans="8:10" x14ac:dyDescent="0.25">
      <c r="H33" s="33" t="s">
        <v>31</v>
      </c>
      <c r="I33" s="262" t="str">
        <f>+J12</f>
        <v xml:space="preserve"> 15 Maret 2022</v>
      </c>
      <c r="J33" s="262"/>
    </row>
    <row r="39" spans="8:10" x14ac:dyDescent="0.25">
      <c r="H39" s="250" t="s">
        <v>26</v>
      </c>
      <c r="I39" s="250"/>
      <c r="J39" s="250"/>
    </row>
  </sheetData>
  <mergeCells count="7">
    <mergeCell ref="H39:J39"/>
    <mergeCell ref="A9:J9"/>
    <mergeCell ref="H17:I17"/>
    <mergeCell ref="H18:I18"/>
    <mergeCell ref="A19:I19"/>
    <mergeCell ref="A20:D20"/>
    <mergeCell ref="I33:J3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N39"/>
  <sheetViews>
    <sheetView topLeftCell="A10" workbookViewId="0">
      <selection activeCell="K17" sqref="K17"/>
    </sheetView>
  </sheetViews>
  <sheetFormatPr defaultRowHeight="15.75" x14ac:dyDescent="0.25"/>
  <cols>
    <col min="1" max="1" width="4.85546875" style="2" customWidth="1"/>
    <col min="2" max="2" width="10.85546875" style="2" customWidth="1"/>
    <col min="3" max="3" width="9" style="2" customWidth="1"/>
    <col min="4" max="4" width="28.5703125" style="2" customWidth="1"/>
    <col min="5" max="5" width="13.42578125" style="2" customWidth="1"/>
    <col min="6" max="6" width="6.5703125" style="2" customWidth="1"/>
    <col min="7" max="7" width="12.28515625" style="3" customWidth="1"/>
    <col min="8" max="8" width="1.28515625" style="3" customWidth="1"/>
    <col min="9" max="9" width="17.7109375" style="2" customWidth="1"/>
    <col min="10" max="10" width="9.140625" style="2"/>
    <col min="11" max="11" width="11.7109375" style="2" bestFit="1" customWidth="1"/>
    <col min="12" max="12" width="10.42578125" style="2" bestFit="1" customWidth="1"/>
    <col min="13" max="13" width="15.7109375" style="2" bestFit="1" customWidth="1"/>
    <col min="14" max="14" width="12.7109375" style="2" bestFit="1" customWidth="1"/>
    <col min="15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1</v>
      </c>
      <c r="B3" s="34"/>
    </row>
    <row r="4" spans="1:9" ht="18" customHeight="1" x14ac:dyDescent="0.25">
      <c r="A4" s="4" t="s">
        <v>2</v>
      </c>
      <c r="B4" s="34"/>
    </row>
    <row r="5" spans="1:9" ht="18" customHeight="1" x14ac:dyDescent="0.25">
      <c r="A5" s="4" t="s">
        <v>3</v>
      </c>
      <c r="B5" s="34"/>
    </row>
    <row r="6" spans="1:9" ht="18" customHeight="1" x14ac:dyDescent="0.25">
      <c r="A6" s="4" t="s">
        <v>4</v>
      </c>
      <c r="B6" s="34"/>
    </row>
    <row r="7" spans="1:9" ht="18" customHeight="1" x14ac:dyDescent="0.25">
      <c r="A7" s="4" t="s">
        <v>5</v>
      </c>
      <c r="B7" s="34"/>
    </row>
    <row r="8" spans="1:9" ht="16.5" thickBot="1" x14ac:dyDescent="0.3"/>
    <row r="9" spans="1:9" ht="24.75" customHeight="1" thickBot="1" x14ac:dyDescent="0.3">
      <c r="A9" s="251" t="s">
        <v>6</v>
      </c>
      <c r="B9" s="252"/>
      <c r="C9" s="252"/>
      <c r="D9" s="252"/>
      <c r="E9" s="252"/>
      <c r="F9" s="252"/>
      <c r="G9" s="252"/>
      <c r="H9" s="252"/>
      <c r="I9" s="253"/>
    </row>
    <row r="11" spans="1:9" ht="23.25" customHeight="1" x14ac:dyDescent="0.25">
      <c r="A11" s="35" t="s">
        <v>7</v>
      </c>
      <c r="B11" s="35" t="s">
        <v>348</v>
      </c>
      <c r="G11" s="3" t="s">
        <v>27</v>
      </c>
      <c r="H11" s="5" t="s">
        <v>8</v>
      </c>
      <c r="I11" s="6" t="s">
        <v>349</v>
      </c>
    </row>
    <row r="12" spans="1:9" x14ac:dyDescent="0.25">
      <c r="G12" s="3" t="s">
        <v>9</v>
      </c>
      <c r="H12" s="5" t="s">
        <v>8</v>
      </c>
      <c r="I12" s="7" t="s">
        <v>350</v>
      </c>
    </row>
    <row r="13" spans="1:9" x14ac:dyDescent="0.25">
      <c r="G13" s="3" t="s">
        <v>28</v>
      </c>
      <c r="H13" s="5" t="s">
        <v>8</v>
      </c>
      <c r="I13" s="7" t="s">
        <v>215</v>
      </c>
    </row>
    <row r="14" spans="1:9" ht="15.75" customHeight="1" x14ac:dyDescent="0.25">
      <c r="G14" s="3" t="s">
        <v>29</v>
      </c>
      <c r="H14" s="5" t="s">
        <v>8</v>
      </c>
      <c r="I14" s="36" t="s">
        <v>345</v>
      </c>
    </row>
    <row r="15" spans="1:9" ht="20.25" customHeight="1" x14ac:dyDescent="0.25">
      <c r="A15" s="35" t="s">
        <v>10</v>
      </c>
      <c r="B15" s="6" t="s">
        <v>11</v>
      </c>
    </row>
    <row r="16" spans="1:9" ht="8.25" customHeight="1" thickBot="1" x14ac:dyDescent="0.3">
      <c r="F16" s="27"/>
    </row>
    <row r="17" spans="1:14" ht="27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9" t="s">
        <v>59</v>
      </c>
      <c r="G17" s="254" t="s">
        <v>18</v>
      </c>
      <c r="H17" s="255"/>
      <c r="I17" s="11" t="s">
        <v>19</v>
      </c>
    </row>
    <row r="18" spans="1:14" ht="55.5" customHeight="1" x14ac:dyDescent="0.25">
      <c r="A18" s="12">
        <v>1</v>
      </c>
      <c r="B18" s="37">
        <v>44631</v>
      </c>
      <c r="C18" s="46" t="s">
        <v>351</v>
      </c>
      <c r="D18" s="38" t="s">
        <v>354</v>
      </c>
      <c r="E18" s="39" t="s">
        <v>352</v>
      </c>
      <c r="F18" s="13">
        <v>1</v>
      </c>
      <c r="G18" s="256">
        <v>3300000</v>
      </c>
      <c r="H18" s="257"/>
      <c r="I18" s="41">
        <f>G18</f>
        <v>3300000</v>
      </c>
      <c r="N18" s="172"/>
    </row>
    <row r="19" spans="1:14" ht="25.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60"/>
      <c r="I19" s="14">
        <f>SUM(I18:I18)</f>
        <v>3300000</v>
      </c>
      <c r="J19" s="17"/>
      <c r="K19" s="173"/>
      <c r="L19" s="173"/>
      <c r="M19" s="173"/>
      <c r="N19" s="54"/>
    </row>
    <row r="20" spans="1:14" x14ac:dyDescent="0.25">
      <c r="A20" s="261"/>
      <c r="B20" s="261"/>
      <c r="C20" s="261"/>
      <c r="D20" s="261"/>
      <c r="E20" s="170"/>
      <c r="F20" s="170"/>
      <c r="G20" s="16"/>
      <c r="H20" s="16"/>
      <c r="I20" s="17"/>
      <c r="M20" s="132"/>
    </row>
    <row r="21" spans="1:14" x14ac:dyDescent="0.25">
      <c r="A21" s="170"/>
      <c r="B21" s="170"/>
      <c r="C21" s="170"/>
      <c r="D21" s="170"/>
      <c r="E21" s="170"/>
      <c r="F21" s="170"/>
      <c r="G21" s="18" t="s">
        <v>21</v>
      </c>
      <c r="H21" s="18"/>
      <c r="I21" s="17">
        <f>I19*1%</f>
        <v>33000</v>
      </c>
      <c r="K21" s="174"/>
      <c r="L21" s="42"/>
    </row>
    <row r="22" spans="1:14" ht="16.5" thickBot="1" x14ac:dyDescent="0.3">
      <c r="A22" s="170"/>
      <c r="B22" s="170"/>
      <c r="C22" s="170"/>
      <c r="D22" s="170"/>
      <c r="E22" s="170"/>
      <c r="F22" s="170"/>
      <c r="G22" s="19" t="s">
        <v>70</v>
      </c>
      <c r="H22" s="19"/>
      <c r="I22" s="20">
        <f>I19*2%</f>
        <v>66000</v>
      </c>
      <c r="K22" s="42"/>
      <c r="L22" s="42"/>
      <c r="M22" s="172"/>
    </row>
    <row r="23" spans="1:14" x14ac:dyDescent="0.25">
      <c r="E23" s="1"/>
      <c r="F23" s="1"/>
      <c r="G23" s="21" t="s">
        <v>30</v>
      </c>
      <c r="H23" s="21"/>
      <c r="I23" s="22">
        <f>I19+I21-I22</f>
        <v>3267000</v>
      </c>
      <c r="K23" s="42"/>
      <c r="L23" s="42"/>
      <c r="M23" s="22"/>
    </row>
    <row r="24" spans="1:14" ht="17.25" customHeight="1" x14ac:dyDescent="0.25">
      <c r="E24" s="1"/>
      <c r="F24" s="1"/>
      <c r="G24" s="21"/>
      <c r="H24" s="21"/>
      <c r="I24" s="22"/>
    </row>
    <row r="25" spans="1:14" ht="18" customHeight="1" x14ac:dyDescent="0.25">
      <c r="A25" s="1" t="s">
        <v>353</v>
      </c>
      <c r="E25" s="1"/>
      <c r="F25" s="1"/>
      <c r="G25" s="21"/>
      <c r="H25" s="21"/>
      <c r="I25" s="22"/>
    </row>
    <row r="26" spans="1:14" ht="12" customHeight="1" x14ac:dyDescent="0.25">
      <c r="A26" s="23"/>
      <c r="E26" s="1"/>
      <c r="F26" s="1"/>
      <c r="G26" s="21"/>
      <c r="H26" s="21"/>
      <c r="I26" s="22"/>
    </row>
    <row r="27" spans="1:14" x14ac:dyDescent="0.25">
      <c r="A27" s="24" t="s">
        <v>22</v>
      </c>
    </row>
    <row r="28" spans="1:14" x14ac:dyDescent="0.25">
      <c r="A28" s="25" t="s">
        <v>23</v>
      </c>
      <c r="B28" s="26"/>
      <c r="C28" s="26"/>
      <c r="D28" s="26"/>
      <c r="E28" s="27"/>
    </row>
    <row r="29" spans="1:14" x14ac:dyDescent="0.25">
      <c r="A29" s="25" t="s">
        <v>24</v>
      </c>
      <c r="B29" s="26"/>
      <c r="C29" s="26"/>
      <c r="D29" s="27"/>
      <c r="E29" s="27"/>
    </row>
    <row r="30" spans="1:14" x14ac:dyDescent="0.25">
      <c r="A30" s="28" t="s">
        <v>25</v>
      </c>
      <c r="B30" s="29"/>
      <c r="C30" s="29"/>
      <c r="D30" s="43"/>
      <c r="E30" s="27"/>
    </row>
    <row r="31" spans="1:14" x14ac:dyDescent="0.25">
      <c r="A31" s="30" t="s">
        <v>0</v>
      </c>
      <c r="B31" s="31"/>
      <c r="C31" s="31"/>
      <c r="D31" s="29"/>
      <c r="E31" s="27"/>
    </row>
    <row r="32" spans="1:14" ht="9" customHeight="1" x14ac:dyDescent="0.25">
      <c r="A32" s="32"/>
      <c r="B32" s="32"/>
      <c r="C32" s="32"/>
      <c r="D32" s="44"/>
    </row>
    <row r="33" spans="7:9" x14ac:dyDescent="0.25">
      <c r="G33" s="33" t="s">
        <v>31</v>
      </c>
      <c r="H33" s="262" t="str">
        <f>+I12</f>
        <v xml:space="preserve"> 17 Maret 2022</v>
      </c>
      <c r="I33" s="262"/>
    </row>
    <row r="39" spans="7:9" x14ac:dyDescent="0.25">
      <c r="G39" s="250" t="s">
        <v>26</v>
      </c>
      <c r="H39" s="250"/>
      <c r="I39" s="250"/>
    </row>
  </sheetData>
  <mergeCells count="7">
    <mergeCell ref="G39:I39"/>
    <mergeCell ref="A9:I9"/>
    <mergeCell ref="G17:H17"/>
    <mergeCell ref="G18:H18"/>
    <mergeCell ref="A19:H19"/>
    <mergeCell ref="A20:D20"/>
    <mergeCell ref="H33:I3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2:P43"/>
  <sheetViews>
    <sheetView topLeftCell="A7" workbookViewId="0">
      <selection activeCell="J15" sqref="J15"/>
    </sheetView>
  </sheetViews>
  <sheetFormatPr defaultRowHeight="15" x14ac:dyDescent="0.25"/>
  <cols>
    <col min="1" max="1" width="4.42578125" style="177" customWidth="1"/>
    <col min="2" max="2" width="9.7109375" style="177" customWidth="1"/>
    <col min="3" max="3" width="7.85546875" style="177" customWidth="1"/>
    <col min="4" max="4" width="11.7109375" style="177" customWidth="1"/>
    <col min="5" max="5" width="23.85546875" style="177" customWidth="1"/>
    <col min="6" max="6" width="12.42578125" style="177" customWidth="1"/>
    <col min="7" max="7" width="4.85546875" style="177" customWidth="1"/>
    <col min="8" max="8" width="13.5703125" style="178" customWidth="1"/>
    <col min="9" max="9" width="1.42578125" style="178" customWidth="1"/>
    <col min="10" max="10" width="18" style="177" customWidth="1"/>
    <col min="11" max="16384" width="9.140625" style="177"/>
  </cols>
  <sheetData>
    <row r="2" spans="1:16" ht="15.75" x14ac:dyDescent="0.25">
      <c r="A2" s="1" t="s">
        <v>0</v>
      </c>
      <c r="B2" s="176"/>
      <c r="C2" s="176"/>
      <c r="D2" s="176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179"/>
      <c r="B9" s="179"/>
      <c r="C9" s="179"/>
      <c r="D9" s="179"/>
      <c r="E9" s="179"/>
      <c r="F9" s="179"/>
      <c r="G9" s="179"/>
      <c r="H9" s="180"/>
      <c r="I9" s="180"/>
      <c r="J9" s="179"/>
    </row>
    <row r="10" spans="1:16" ht="24" thickBot="1" x14ac:dyDescent="0.4">
      <c r="A10" s="318" t="s">
        <v>6</v>
      </c>
      <c r="B10" s="319"/>
      <c r="C10" s="319"/>
      <c r="D10" s="319"/>
      <c r="E10" s="319"/>
      <c r="F10" s="319"/>
      <c r="G10" s="319"/>
      <c r="H10" s="319"/>
      <c r="I10" s="319"/>
      <c r="J10" s="320"/>
    </row>
    <row r="12" spans="1:16" ht="15.75" x14ac:dyDescent="0.25">
      <c r="A12" s="177" t="s">
        <v>7</v>
      </c>
      <c r="B12" s="177" t="s">
        <v>355</v>
      </c>
      <c r="H12" s="178" t="s">
        <v>27</v>
      </c>
      <c r="I12" s="181" t="s">
        <v>8</v>
      </c>
      <c r="J12" s="6" t="s">
        <v>360</v>
      </c>
    </row>
    <row r="13" spans="1:16" ht="15.75" x14ac:dyDescent="0.25">
      <c r="B13" s="182" t="s">
        <v>356</v>
      </c>
      <c r="C13" s="182"/>
      <c r="D13" s="182"/>
      <c r="E13" s="182"/>
      <c r="F13" s="182"/>
      <c r="H13" s="178" t="s">
        <v>9</v>
      </c>
      <c r="I13" s="181" t="s">
        <v>8</v>
      </c>
      <c r="J13" s="7" t="s">
        <v>350</v>
      </c>
      <c r="P13" s="177" t="s">
        <v>47</v>
      </c>
    </row>
    <row r="14" spans="1:16" ht="15.75" x14ac:dyDescent="0.25">
      <c r="B14" s="182" t="s">
        <v>357</v>
      </c>
      <c r="C14" s="182"/>
      <c r="D14" s="182"/>
      <c r="E14" s="182"/>
      <c r="F14" s="182"/>
      <c r="H14" s="178" t="s">
        <v>28</v>
      </c>
      <c r="I14" s="181" t="s">
        <v>8</v>
      </c>
      <c r="J14" s="7" t="s">
        <v>215</v>
      </c>
    </row>
    <row r="15" spans="1:16" x14ac:dyDescent="0.25">
      <c r="B15" s="182" t="s">
        <v>358</v>
      </c>
      <c r="C15" s="182"/>
      <c r="D15" s="182"/>
      <c r="E15" s="182"/>
      <c r="F15" s="182"/>
      <c r="H15" s="178" t="s">
        <v>29</v>
      </c>
      <c r="I15" s="178" t="s">
        <v>8</v>
      </c>
      <c r="J15" s="183" t="s">
        <v>361</v>
      </c>
    </row>
    <row r="16" spans="1:16" x14ac:dyDescent="0.25">
      <c r="B16" s="182"/>
      <c r="C16" s="182"/>
      <c r="D16" s="182"/>
      <c r="E16" s="182"/>
      <c r="F16" s="182"/>
      <c r="J16" s="184"/>
    </row>
    <row r="17" spans="1:10" x14ac:dyDescent="0.25">
      <c r="A17" s="177" t="s">
        <v>10</v>
      </c>
      <c r="B17" s="177" t="s">
        <v>11</v>
      </c>
      <c r="H17" s="177"/>
      <c r="I17" s="177"/>
    </row>
    <row r="18" spans="1:10" ht="15.75" thickBot="1" x14ac:dyDescent="0.3"/>
    <row r="19" spans="1:10" ht="15.75" x14ac:dyDescent="0.25">
      <c r="A19" s="185" t="s">
        <v>12</v>
      </c>
      <c r="B19" s="186" t="s">
        <v>13</v>
      </c>
      <c r="C19" s="186" t="s">
        <v>14</v>
      </c>
      <c r="D19" s="186" t="s">
        <v>359</v>
      </c>
      <c r="E19" s="187" t="s">
        <v>15</v>
      </c>
      <c r="F19" s="187" t="s">
        <v>16</v>
      </c>
      <c r="G19" s="186" t="s">
        <v>211</v>
      </c>
      <c r="H19" s="321" t="s">
        <v>18</v>
      </c>
      <c r="I19" s="322"/>
      <c r="J19" s="188" t="s">
        <v>19</v>
      </c>
    </row>
    <row r="20" spans="1:10" ht="63.75" customHeight="1" x14ac:dyDescent="0.25">
      <c r="A20" s="189">
        <v>1</v>
      </c>
      <c r="B20" s="190">
        <v>44616</v>
      </c>
      <c r="C20" s="191"/>
      <c r="D20" s="191" t="s">
        <v>362</v>
      </c>
      <c r="E20" s="192" t="s">
        <v>363</v>
      </c>
      <c r="F20" s="192" t="s">
        <v>364</v>
      </c>
      <c r="G20" s="193">
        <v>1</v>
      </c>
      <c r="H20" s="323">
        <v>14000000</v>
      </c>
      <c r="I20" s="324"/>
      <c r="J20" s="194">
        <f>+G20*H20</f>
        <v>14000000</v>
      </c>
    </row>
    <row r="21" spans="1:10" ht="22.5" customHeight="1" thickBot="1" x14ac:dyDescent="0.3">
      <c r="A21" s="325" t="s">
        <v>20</v>
      </c>
      <c r="B21" s="326"/>
      <c r="C21" s="326"/>
      <c r="D21" s="326"/>
      <c r="E21" s="326"/>
      <c r="F21" s="326"/>
      <c r="G21" s="326"/>
      <c r="H21" s="326"/>
      <c r="I21" s="327"/>
      <c r="J21" s="195">
        <f>SUM(J20:J20)</f>
        <v>14000000</v>
      </c>
    </row>
    <row r="22" spans="1:10" x14ac:dyDescent="0.25">
      <c r="A22" s="328"/>
      <c r="B22" s="328"/>
      <c r="C22" s="328"/>
      <c r="D22" s="328"/>
      <c r="E22" s="328"/>
      <c r="F22" s="196"/>
      <c r="G22" s="196"/>
      <c r="H22" s="197"/>
      <c r="I22" s="197"/>
      <c r="J22" s="198"/>
    </row>
    <row r="23" spans="1:10" s="2" customFormat="1" ht="15.75" x14ac:dyDescent="0.25">
      <c r="A23" s="175"/>
      <c r="B23" s="175"/>
      <c r="C23" s="175"/>
      <c r="D23" s="175"/>
      <c r="E23" s="175"/>
      <c r="F23" s="175"/>
      <c r="G23" s="175"/>
      <c r="H23" s="18" t="s">
        <v>101</v>
      </c>
      <c r="I23" s="18"/>
      <c r="J23" s="17">
        <f>J21*1%</f>
        <v>140000</v>
      </c>
    </row>
    <row r="24" spans="1:10" s="2" customFormat="1" ht="16.5" thickBot="1" x14ac:dyDescent="0.3">
      <c r="A24" s="175"/>
      <c r="B24" s="175"/>
      <c r="C24" s="175"/>
      <c r="D24" s="175"/>
      <c r="E24" s="175"/>
      <c r="F24" s="175"/>
      <c r="G24" s="175"/>
      <c r="H24" s="19" t="s">
        <v>46</v>
      </c>
      <c r="I24" s="19"/>
      <c r="J24" s="20">
        <f>J21*2%</f>
        <v>280000</v>
      </c>
    </row>
    <row r="25" spans="1:10" s="2" customFormat="1" ht="15.75" x14ac:dyDescent="0.25">
      <c r="E25" s="1"/>
      <c r="F25" s="1"/>
      <c r="G25" s="1"/>
      <c r="H25" s="21" t="s">
        <v>30</v>
      </c>
      <c r="I25" s="21"/>
      <c r="J25" s="22">
        <f>J21+J23-J24</f>
        <v>13860000</v>
      </c>
    </row>
    <row r="26" spans="1:10" x14ac:dyDescent="0.25">
      <c r="A26" s="176" t="s">
        <v>365</v>
      </c>
      <c r="B26" s="176"/>
      <c r="C26" s="176"/>
      <c r="D26" s="176"/>
      <c r="G26" s="176"/>
      <c r="H26" s="199"/>
      <c r="I26" s="199"/>
      <c r="J26" s="200"/>
    </row>
    <row r="27" spans="1:10" x14ac:dyDescent="0.25">
      <c r="G27" s="176"/>
      <c r="H27" s="199"/>
      <c r="I27" s="199"/>
      <c r="J27" s="200"/>
    </row>
    <row r="28" spans="1:10" x14ac:dyDescent="0.25">
      <c r="A28" s="201" t="s">
        <v>22</v>
      </c>
    </row>
    <row r="29" spans="1:10" x14ac:dyDescent="0.25">
      <c r="A29" s="176" t="s">
        <v>23</v>
      </c>
      <c r="B29" s="176"/>
      <c r="C29" s="176"/>
      <c r="D29" s="176"/>
      <c r="E29" s="176"/>
      <c r="F29" s="176"/>
    </row>
    <row r="30" spans="1:10" x14ac:dyDescent="0.25">
      <c r="A30" s="202" t="s">
        <v>24</v>
      </c>
      <c r="B30" s="176"/>
      <c r="C30" s="176"/>
      <c r="D30" s="176"/>
    </row>
    <row r="31" spans="1:10" x14ac:dyDescent="0.25">
      <c r="A31" s="203" t="s">
        <v>25</v>
      </c>
      <c r="B31" s="202"/>
      <c r="C31" s="202"/>
      <c r="D31" s="202"/>
      <c r="E31" s="202"/>
      <c r="F31" s="202"/>
    </row>
    <row r="32" spans="1:10" x14ac:dyDescent="0.25">
      <c r="A32" s="176" t="s">
        <v>0</v>
      </c>
      <c r="B32" s="203"/>
      <c r="C32" s="203"/>
      <c r="D32" s="203"/>
      <c r="E32" s="204"/>
      <c r="F32" s="204"/>
    </row>
    <row r="33" spans="1:10" x14ac:dyDescent="0.25">
      <c r="A33" s="204"/>
      <c r="B33" s="204"/>
      <c r="C33" s="204"/>
      <c r="D33" s="204"/>
      <c r="E33" s="204"/>
      <c r="F33" s="204"/>
    </row>
    <row r="34" spans="1:10" x14ac:dyDescent="0.25">
      <c r="A34" s="203"/>
      <c r="B34" s="203"/>
      <c r="C34" s="203"/>
      <c r="D34" s="203"/>
      <c r="E34" s="205"/>
      <c r="F34" s="205"/>
    </row>
    <row r="35" spans="1:10" x14ac:dyDescent="0.25">
      <c r="H35" s="206" t="s">
        <v>31</v>
      </c>
      <c r="I35" s="329" t="str">
        <f>+J13</f>
        <v xml:space="preserve"> 17 Maret 2022</v>
      </c>
      <c r="J35" s="330"/>
    </row>
    <row r="43" spans="1:10" ht="15.75" x14ac:dyDescent="0.25">
      <c r="H43" s="263" t="s">
        <v>26</v>
      </c>
      <c r="I43" s="263"/>
      <c r="J43" s="263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2:M117"/>
  <sheetViews>
    <sheetView topLeftCell="A19" workbookViewId="0">
      <selection activeCell="C18" sqref="C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0.5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5" t="s">
        <v>8</v>
      </c>
      <c r="J12" s="6" t="s">
        <v>369</v>
      </c>
    </row>
    <row r="13" spans="1:10" x14ac:dyDescent="0.25">
      <c r="G13" s="267" t="s">
        <v>9</v>
      </c>
      <c r="H13" s="267"/>
      <c r="I13" s="5" t="s">
        <v>8</v>
      </c>
      <c r="J13" s="7" t="s">
        <v>85</v>
      </c>
    </row>
    <row r="14" spans="1:10" x14ac:dyDescent="0.25">
      <c r="G14" s="267" t="s">
        <v>57</v>
      </c>
      <c r="H14" s="267"/>
      <c r="I14" s="5" t="s">
        <v>8</v>
      </c>
      <c r="J14" s="2" t="s">
        <v>366</v>
      </c>
    </row>
    <row r="15" spans="1:10" x14ac:dyDescent="0.25">
      <c r="A15" s="2" t="s">
        <v>10</v>
      </c>
      <c r="B15" s="6" t="s">
        <v>11</v>
      </c>
      <c r="C15" s="6"/>
      <c r="I15" s="5"/>
      <c r="J15" s="2" t="s">
        <v>367</v>
      </c>
    </row>
    <row r="16" spans="1:10" ht="7.5" customHeight="1" thickBot="1" x14ac:dyDescent="0.3"/>
    <row r="17" spans="1:12" ht="24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08" t="s">
        <v>59</v>
      </c>
      <c r="G17" s="208" t="s">
        <v>17</v>
      </c>
      <c r="H17" s="264" t="s">
        <v>18</v>
      </c>
      <c r="I17" s="265"/>
      <c r="J17" s="11" t="s">
        <v>19</v>
      </c>
    </row>
    <row r="18" spans="1:12" ht="34.5" customHeight="1" x14ac:dyDescent="0.25">
      <c r="A18" s="12">
        <v>1</v>
      </c>
      <c r="B18" s="49">
        <f>'[16]404314'!E3</f>
        <v>44593</v>
      </c>
      <c r="C18" s="50">
        <f>'[16]404314'!A3</f>
        <v>404314</v>
      </c>
      <c r="D18" s="51" t="s">
        <v>60</v>
      </c>
      <c r="E18" s="51" t="s">
        <v>58</v>
      </c>
      <c r="F18" s="13">
        <f>'[16]404314'!Q3</f>
        <v>29</v>
      </c>
      <c r="G18" s="59">
        <f>'[16]404314'!N32</f>
        <v>377.47274999999996</v>
      </c>
      <c r="H18" s="331">
        <v>7000</v>
      </c>
      <c r="I18" s="331"/>
      <c r="J18" s="64">
        <f>G18*H18</f>
        <v>2642309.2499999995</v>
      </c>
      <c r="L18" s="60"/>
    </row>
    <row r="19" spans="1:12" ht="34.5" customHeight="1" x14ac:dyDescent="0.25">
      <c r="A19" s="12">
        <f>A18+1</f>
        <v>2</v>
      </c>
      <c r="B19" s="49">
        <f>'[16]404211'!E3</f>
        <v>44593</v>
      </c>
      <c r="C19" s="50">
        <f>'[16]404211'!A3</f>
        <v>404211</v>
      </c>
      <c r="D19" s="51" t="s">
        <v>60</v>
      </c>
      <c r="E19" s="51" t="s">
        <v>58</v>
      </c>
      <c r="F19" s="13">
        <f>'[16]404211'!Q3</f>
        <v>23</v>
      </c>
      <c r="G19" s="59">
        <f>'[16]404211'!N26</f>
        <v>330.40474999999992</v>
      </c>
      <c r="H19" s="331">
        <v>7000</v>
      </c>
      <c r="I19" s="331"/>
      <c r="J19" s="64">
        <f t="shared" ref="J19:J82" si="0">G19*H19</f>
        <v>2312833.2499999995</v>
      </c>
      <c r="L19" s="60"/>
    </row>
    <row r="20" spans="1:12" ht="34.5" customHeight="1" x14ac:dyDescent="0.25">
      <c r="A20" s="12">
        <f t="shared" ref="A20:A83" si="1">A19+1</f>
        <v>3</v>
      </c>
      <c r="B20" s="49">
        <f>'[16]403374'!E3</f>
        <v>44593</v>
      </c>
      <c r="C20" s="50">
        <f>'[16]403374'!A3</f>
        <v>403374</v>
      </c>
      <c r="D20" s="51" t="s">
        <v>60</v>
      </c>
      <c r="E20" s="51" t="s">
        <v>58</v>
      </c>
      <c r="F20" s="13">
        <f>'[16]403374'!Q3</f>
        <v>100</v>
      </c>
      <c r="G20" s="59">
        <f>'[16]403374'!N103</f>
        <v>1616.5840000000003</v>
      </c>
      <c r="H20" s="331">
        <v>7000</v>
      </c>
      <c r="I20" s="331"/>
      <c r="J20" s="64">
        <f t="shared" si="0"/>
        <v>11316088.000000002</v>
      </c>
      <c r="L20" s="60"/>
    </row>
    <row r="21" spans="1:12" ht="34.5" customHeight="1" x14ac:dyDescent="0.25">
      <c r="A21" s="12">
        <f t="shared" si="1"/>
        <v>4</v>
      </c>
      <c r="B21" s="49">
        <f>'[16]404317'!E3</f>
        <v>44594</v>
      </c>
      <c r="C21" s="50">
        <f>'[16]404317'!A3</f>
        <v>404317</v>
      </c>
      <c r="D21" s="51" t="s">
        <v>60</v>
      </c>
      <c r="E21" s="51" t="s">
        <v>58</v>
      </c>
      <c r="F21" s="13">
        <f>'[16]404317'!Q3</f>
        <v>18</v>
      </c>
      <c r="G21" s="59">
        <f>'[16]404317'!N21</f>
        <v>179.47225000000003</v>
      </c>
      <c r="H21" s="331">
        <v>7000</v>
      </c>
      <c r="I21" s="331"/>
      <c r="J21" s="64">
        <f>G21*H21</f>
        <v>1256305.7500000002</v>
      </c>
      <c r="L21" s="60"/>
    </row>
    <row r="22" spans="1:12" ht="34.5" customHeight="1" x14ac:dyDescent="0.25">
      <c r="A22" s="12">
        <f t="shared" si="1"/>
        <v>5</v>
      </c>
      <c r="B22" s="49">
        <f>'[16]404269'!E3</f>
        <v>44594</v>
      </c>
      <c r="C22" s="50">
        <f>'[16]404269'!A3</f>
        <v>404269</v>
      </c>
      <c r="D22" s="51" t="s">
        <v>60</v>
      </c>
      <c r="E22" s="51" t="s">
        <v>58</v>
      </c>
      <c r="F22" s="13">
        <f>'[16]404269'!Q3</f>
        <v>7</v>
      </c>
      <c r="G22" s="59">
        <f>'[16]404269'!N10</f>
        <v>49.122</v>
      </c>
      <c r="H22" s="331">
        <v>7000</v>
      </c>
      <c r="I22" s="331"/>
      <c r="J22" s="64">
        <f>G22*H22</f>
        <v>343854</v>
      </c>
      <c r="L22" s="60"/>
    </row>
    <row r="23" spans="1:12" ht="34.5" customHeight="1" x14ac:dyDescent="0.25">
      <c r="A23" s="12">
        <f t="shared" si="1"/>
        <v>6</v>
      </c>
      <c r="B23" s="49">
        <f>'[16]403378'!E3</f>
        <v>44594</v>
      </c>
      <c r="C23" s="50">
        <f>'[16]403378'!A3</f>
        <v>403378</v>
      </c>
      <c r="D23" s="51" t="s">
        <v>60</v>
      </c>
      <c r="E23" s="51" t="s">
        <v>58</v>
      </c>
      <c r="F23" s="13">
        <f>'[16]403378'!Q3</f>
        <v>73</v>
      </c>
      <c r="G23" s="59">
        <f>'[16]403378'!N76</f>
        <v>1356.0630000000006</v>
      </c>
      <c r="H23" s="331">
        <v>7000</v>
      </c>
      <c r="I23" s="331"/>
      <c r="J23" s="64">
        <f>G23*H23</f>
        <v>9492441.0000000037</v>
      </c>
      <c r="L23" s="60"/>
    </row>
    <row r="24" spans="1:12" ht="34.5" customHeight="1" x14ac:dyDescent="0.25">
      <c r="A24" s="12">
        <f t="shared" si="1"/>
        <v>7</v>
      </c>
      <c r="B24" s="49">
        <f>SUM([17]ALL!$E$253)</f>
        <v>44595</v>
      </c>
      <c r="C24" s="50">
        <f>'[16]404319'!A3</f>
        <v>404319</v>
      </c>
      <c r="D24" s="51" t="s">
        <v>60</v>
      </c>
      <c r="E24" s="51" t="s">
        <v>58</v>
      </c>
      <c r="F24" s="13">
        <f>'[16]404319'!Q3</f>
        <v>41</v>
      </c>
      <c r="G24" s="59">
        <f>'[16]404319'!N44</f>
        <v>735.80625000000009</v>
      </c>
      <c r="H24" s="331">
        <v>7000</v>
      </c>
      <c r="I24" s="331"/>
      <c r="J24" s="64">
        <f t="shared" si="0"/>
        <v>5150643.7500000009</v>
      </c>
      <c r="L24" s="60"/>
    </row>
    <row r="25" spans="1:12" ht="34.5" customHeight="1" x14ac:dyDescent="0.25">
      <c r="A25" s="12">
        <f t="shared" si="1"/>
        <v>8</v>
      </c>
      <c r="B25" s="49">
        <f>'[16]404214'!E3</f>
        <v>44595</v>
      </c>
      <c r="C25" s="50">
        <f>'[16]404214'!A3</f>
        <v>404214</v>
      </c>
      <c r="D25" s="51" t="s">
        <v>60</v>
      </c>
      <c r="E25" s="51" t="s">
        <v>58</v>
      </c>
      <c r="F25" s="13">
        <f>'[16]404214'!Q3</f>
        <v>29</v>
      </c>
      <c r="G25" s="214">
        <f>'[16]404214'!N32</f>
        <v>365.42225000000002</v>
      </c>
      <c r="H25" s="331">
        <v>7000</v>
      </c>
      <c r="I25" s="331"/>
      <c r="J25" s="64">
        <f t="shared" si="0"/>
        <v>2557955.75</v>
      </c>
      <c r="L25" s="60"/>
    </row>
    <row r="26" spans="1:12" ht="34.5" customHeight="1" x14ac:dyDescent="0.25">
      <c r="A26" s="12">
        <f t="shared" si="1"/>
        <v>9</v>
      </c>
      <c r="B26" s="49">
        <f>'[16]403380'!E3</f>
        <v>44595</v>
      </c>
      <c r="C26" s="50">
        <f>'[16]403380'!A3</f>
        <v>403380</v>
      </c>
      <c r="D26" s="51" t="s">
        <v>60</v>
      </c>
      <c r="E26" s="51" t="s">
        <v>58</v>
      </c>
      <c r="F26" s="13">
        <f>'[16]403380'!Q3</f>
        <v>134</v>
      </c>
      <c r="G26" s="214">
        <f>'[16]403380'!N137</f>
        <v>2718.5567500000011</v>
      </c>
      <c r="H26" s="331">
        <v>7000</v>
      </c>
      <c r="I26" s="331"/>
      <c r="J26" s="64">
        <f t="shared" si="0"/>
        <v>19029897.250000007</v>
      </c>
      <c r="L26" s="60"/>
    </row>
    <row r="27" spans="1:12" ht="34.5" customHeight="1" x14ac:dyDescent="0.25">
      <c r="A27" s="12">
        <f t="shared" si="1"/>
        <v>10</v>
      </c>
      <c r="B27" s="49">
        <f>'[16]404323'!E3</f>
        <v>44596</v>
      </c>
      <c r="C27" s="50">
        <f>'[16]404323'!A3</f>
        <v>404323</v>
      </c>
      <c r="D27" s="51" t="s">
        <v>60</v>
      </c>
      <c r="E27" s="51" t="s">
        <v>58</v>
      </c>
      <c r="F27" s="13">
        <f>'[16]404323'!Q3</f>
        <v>41</v>
      </c>
      <c r="G27" s="214">
        <f>'[16]404323'!N44</f>
        <v>754.51700000000005</v>
      </c>
      <c r="H27" s="331">
        <v>7000</v>
      </c>
      <c r="I27" s="331"/>
      <c r="J27" s="64">
        <f t="shared" si="0"/>
        <v>5281619</v>
      </c>
      <c r="L27" s="60"/>
    </row>
    <row r="28" spans="1:12" ht="34.5" customHeight="1" x14ac:dyDescent="0.25">
      <c r="A28" s="12">
        <f t="shared" si="1"/>
        <v>11</v>
      </c>
      <c r="B28" s="49">
        <f>'[16]404273'!E3</f>
        <v>44596</v>
      </c>
      <c r="C28" s="50">
        <f>'[16]404273'!A3</f>
        <v>404273</v>
      </c>
      <c r="D28" s="51" t="s">
        <v>60</v>
      </c>
      <c r="E28" s="51" t="s">
        <v>58</v>
      </c>
      <c r="F28" s="13">
        <f>'[16]404273'!Q3</f>
        <v>37</v>
      </c>
      <c r="G28" s="214">
        <f>'[16]404273'!N40</f>
        <v>369.8605</v>
      </c>
      <c r="H28" s="331">
        <v>7000</v>
      </c>
      <c r="I28" s="331"/>
      <c r="J28" s="64">
        <f t="shared" si="0"/>
        <v>2589023.5</v>
      </c>
      <c r="L28" s="60"/>
    </row>
    <row r="29" spans="1:12" ht="34.5" customHeight="1" x14ac:dyDescent="0.25">
      <c r="A29" s="12">
        <f t="shared" si="1"/>
        <v>12</v>
      </c>
      <c r="B29" s="49">
        <f>'[16]403384'!E3</f>
        <v>44596</v>
      </c>
      <c r="C29" s="50">
        <f>'[16]403384'!A3</f>
        <v>403384</v>
      </c>
      <c r="D29" s="51" t="s">
        <v>60</v>
      </c>
      <c r="E29" s="51" t="s">
        <v>58</v>
      </c>
      <c r="F29" s="13">
        <f>'[16]403384'!Q3</f>
        <v>137</v>
      </c>
      <c r="G29" s="214">
        <f>'[16]403384'!N140</f>
        <v>2706.5387500000011</v>
      </c>
      <c r="H29" s="331">
        <v>7000</v>
      </c>
      <c r="I29" s="331"/>
      <c r="J29" s="64">
        <f t="shared" si="0"/>
        <v>18945771.250000007</v>
      </c>
      <c r="L29" s="60"/>
    </row>
    <row r="30" spans="1:12" ht="34.5" customHeight="1" x14ac:dyDescent="0.25">
      <c r="A30" s="12">
        <f t="shared" si="1"/>
        <v>13</v>
      </c>
      <c r="B30" s="49">
        <f>'[16]403242'!E3</f>
        <v>44597</v>
      </c>
      <c r="C30" s="50">
        <f>'[16]403242'!A3</f>
        <v>403242</v>
      </c>
      <c r="D30" s="51" t="s">
        <v>60</v>
      </c>
      <c r="E30" s="51" t="s">
        <v>58</v>
      </c>
      <c r="F30" s="13">
        <f>'[16]403242'!Q3</f>
        <v>33</v>
      </c>
      <c r="G30" s="214">
        <f>'[16]403242'!N36</f>
        <v>429.09525000000008</v>
      </c>
      <c r="H30" s="331">
        <v>7000</v>
      </c>
      <c r="I30" s="331"/>
      <c r="J30" s="64">
        <f t="shared" si="0"/>
        <v>3003666.7500000005</v>
      </c>
      <c r="L30" s="60"/>
    </row>
    <row r="31" spans="1:12" ht="34.5" customHeight="1" x14ac:dyDescent="0.25">
      <c r="A31" s="12">
        <f t="shared" si="1"/>
        <v>14</v>
      </c>
      <c r="B31" s="49">
        <f>'[16]404218'!E3</f>
        <v>44597</v>
      </c>
      <c r="C31" s="50">
        <f>'[16]404218'!A3</f>
        <v>404218</v>
      </c>
      <c r="D31" s="51" t="s">
        <v>60</v>
      </c>
      <c r="E31" s="51" t="s">
        <v>58</v>
      </c>
      <c r="F31" s="13">
        <f>'[16]404218'!Q3</f>
        <v>33</v>
      </c>
      <c r="G31" s="214">
        <f>'[16]404218'!N36</f>
        <v>433.10374999999999</v>
      </c>
      <c r="H31" s="331">
        <v>7000</v>
      </c>
      <c r="I31" s="331"/>
      <c r="J31" s="64">
        <f t="shared" si="0"/>
        <v>3031726.25</v>
      </c>
      <c r="L31" s="60"/>
    </row>
    <row r="32" spans="1:12" ht="34.5" customHeight="1" x14ac:dyDescent="0.25">
      <c r="A32" s="12">
        <f t="shared" si="1"/>
        <v>15</v>
      </c>
      <c r="B32" s="49">
        <f>'[16]404325'!E3</f>
        <v>44598</v>
      </c>
      <c r="C32" s="50">
        <f>'[16]404325'!A3</f>
        <v>404325</v>
      </c>
      <c r="D32" s="51" t="s">
        <v>60</v>
      </c>
      <c r="E32" s="51" t="s">
        <v>58</v>
      </c>
      <c r="F32" s="13">
        <f>'[16]404325'!Q3</f>
        <v>30</v>
      </c>
      <c r="G32" s="214">
        <f>'[16]404325'!N33</f>
        <v>455.22999999999996</v>
      </c>
      <c r="H32" s="331">
        <v>7000</v>
      </c>
      <c r="I32" s="331"/>
      <c r="J32" s="64">
        <f t="shared" si="0"/>
        <v>3186609.9999999995</v>
      </c>
      <c r="L32" s="60"/>
    </row>
    <row r="33" spans="1:12" ht="34.5" customHeight="1" x14ac:dyDescent="0.25">
      <c r="A33" s="12">
        <f t="shared" si="1"/>
        <v>16</v>
      </c>
      <c r="B33" s="49">
        <f>'[16]404219'!E3</f>
        <v>44598</v>
      </c>
      <c r="C33" s="50">
        <f>'[16]404219'!A3</f>
        <v>404219</v>
      </c>
      <c r="D33" s="51" t="s">
        <v>60</v>
      </c>
      <c r="E33" s="51" t="s">
        <v>58</v>
      </c>
      <c r="F33" s="13">
        <f>'[16]404219'!Q3</f>
        <v>23</v>
      </c>
      <c r="G33" s="214">
        <f>'[16]404219'!N26</f>
        <v>223.27400000000003</v>
      </c>
      <c r="H33" s="331">
        <v>7000</v>
      </c>
      <c r="I33" s="331"/>
      <c r="J33" s="64">
        <f t="shared" si="0"/>
        <v>1562918.0000000002</v>
      </c>
      <c r="L33" s="60"/>
    </row>
    <row r="34" spans="1:12" ht="34.5" customHeight="1" x14ac:dyDescent="0.25">
      <c r="A34" s="12">
        <f t="shared" si="1"/>
        <v>17</v>
      </c>
      <c r="B34" s="49">
        <f>'[16]403388'!E3</f>
        <v>44598</v>
      </c>
      <c r="C34" s="50">
        <f>'[16]403388'!A3</f>
        <v>403388</v>
      </c>
      <c r="D34" s="51" t="s">
        <v>60</v>
      </c>
      <c r="E34" s="51" t="s">
        <v>58</v>
      </c>
      <c r="F34" s="13">
        <f>'[16]403388'!Q3</f>
        <v>84</v>
      </c>
      <c r="G34" s="214">
        <f>'[16]403388'!N87</f>
        <v>1941.4894999999999</v>
      </c>
      <c r="H34" s="331">
        <v>7000</v>
      </c>
      <c r="I34" s="331"/>
      <c r="J34" s="64">
        <f t="shared" si="0"/>
        <v>13590426.5</v>
      </c>
      <c r="L34" s="60"/>
    </row>
    <row r="35" spans="1:12" ht="34.5" customHeight="1" x14ac:dyDescent="0.25">
      <c r="A35" s="12">
        <f t="shared" si="1"/>
        <v>18</v>
      </c>
      <c r="B35" s="49">
        <f>'[16]403244'!E3</f>
        <v>44599</v>
      </c>
      <c r="C35" s="50">
        <f>'[16]403244'!A3</f>
        <v>403244</v>
      </c>
      <c r="D35" s="51" t="s">
        <v>60</v>
      </c>
      <c r="E35" s="51" t="s">
        <v>58</v>
      </c>
      <c r="F35" s="13">
        <f>'[16]403244'!Q3</f>
        <v>16</v>
      </c>
      <c r="G35" s="214">
        <f>'[16]403244'!N19</f>
        <v>174.429</v>
      </c>
      <c r="H35" s="331">
        <v>7000</v>
      </c>
      <c r="I35" s="331"/>
      <c r="J35" s="64">
        <f t="shared" si="0"/>
        <v>1221003</v>
      </c>
      <c r="L35" s="60"/>
    </row>
    <row r="36" spans="1:12" ht="34.5" customHeight="1" x14ac:dyDescent="0.25">
      <c r="A36" s="12">
        <f t="shared" si="1"/>
        <v>19</v>
      </c>
      <c r="B36" s="49">
        <f>'[16]404275'!E3</f>
        <v>44599</v>
      </c>
      <c r="C36" s="50">
        <f>'[16]404275'!A3</f>
        <v>404275</v>
      </c>
      <c r="D36" s="51" t="s">
        <v>60</v>
      </c>
      <c r="E36" s="51" t="s">
        <v>58</v>
      </c>
      <c r="F36" s="13">
        <f>'[16]404275'!Q3</f>
        <v>13</v>
      </c>
      <c r="G36" s="214">
        <f>'[16]404275'!N16</f>
        <v>133.27850000000001</v>
      </c>
      <c r="H36" s="331">
        <v>7000</v>
      </c>
      <c r="I36" s="331"/>
      <c r="J36" s="64">
        <f t="shared" si="0"/>
        <v>932949.5</v>
      </c>
      <c r="L36" s="60"/>
    </row>
    <row r="37" spans="1:12" ht="34.5" customHeight="1" x14ac:dyDescent="0.25">
      <c r="A37" s="12">
        <f t="shared" si="1"/>
        <v>20</v>
      </c>
      <c r="B37" s="49">
        <f>'[16]403390'!E3</f>
        <v>44599</v>
      </c>
      <c r="C37" s="50">
        <f>'[16]403390'!A3</f>
        <v>403390</v>
      </c>
      <c r="D37" s="51" t="s">
        <v>60</v>
      </c>
      <c r="E37" s="51" t="s">
        <v>58</v>
      </c>
      <c r="F37" s="13">
        <f>'[16]403390'!Q3</f>
        <v>60</v>
      </c>
      <c r="G37" s="214">
        <f>'[16]403390'!N63</f>
        <v>799.17525000000001</v>
      </c>
      <c r="H37" s="331">
        <v>7000</v>
      </c>
      <c r="I37" s="331"/>
      <c r="J37" s="64">
        <f t="shared" si="0"/>
        <v>5594226.75</v>
      </c>
      <c r="L37" s="60"/>
    </row>
    <row r="38" spans="1:12" ht="34.5" customHeight="1" x14ac:dyDescent="0.25">
      <c r="A38" s="12">
        <f t="shared" si="1"/>
        <v>21</v>
      </c>
      <c r="B38" s="49">
        <f>'[16]403397'!E3</f>
        <v>44599</v>
      </c>
      <c r="C38" s="50">
        <f>'[16]403397'!A3</f>
        <v>403397</v>
      </c>
      <c r="D38" s="51" t="s">
        <v>60</v>
      </c>
      <c r="E38" s="51" t="s">
        <v>58</v>
      </c>
      <c r="F38" s="13">
        <f>'[16]403397'!Q3</f>
        <v>27</v>
      </c>
      <c r="G38" s="214">
        <f>'[16]403397'!N30</f>
        <v>574.19374999999991</v>
      </c>
      <c r="H38" s="331">
        <v>7000</v>
      </c>
      <c r="I38" s="331"/>
      <c r="J38" s="64">
        <f t="shared" si="0"/>
        <v>4019356.2499999995</v>
      </c>
      <c r="L38" s="60"/>
    </row>
    <row r="39" spans="1:12" ht="34.5" customHeight="1" x14ac:dyDescent="0.25">
      <c r="A39" s="12">
        <f t="shared" si="1"/>
        <v>22</v>
      </c>
      <c r="B39" s="49">
        <f>'[16]404328'!E3</f>
        <v>44600</v>
      </c>
      <c r="C39" s="50">
        <f>'[16]404328'!A3</f>
        <v>404328</v>
      </c>
      <c r="D39" s="51" t="s">
        <v>60</v>
      </c>
      <c r="E39" s="51" t="s">
        <v>58</v>
      </c>
      <c r="F39" s="13">
        <f>'[16]404328'!Q3</f>
        <v>35</v>
      </c>
      <c r="G39" s="214">
        <f>'[16]404328'!N38</f>
        <v>429.05375000000004</v>
      </c>
      <c r="H39" s="331">
        <v>7000</v>
      </c>
      <c r="I39" s="331"/>
      <c r="J39" s="64">
        <f t="shared" si="0"/>
        <v>3003376.2500000005</v>
      </c>
      <c r="L39" s="60"/>
    </row>
    <row r="40" spans="1:12" ht="34.5" customHeight="1" x14ac:dyDescent="0.25">
      <c r="A40" s="12">
        <f t="shared" si="1"/>
        <v>23</v>
      </c>
      <c r="B40" s="49">
        <f>'[16]404277'!E3</f>
        <v>44600</v>
      </c>
      <c r="C40" s="50">
        <f>'[16]404277'!A3</f>
        <v>404277</v>
      </c>
      <c r="D40" s="51" t="s">
        <v>60</v>
      </c>
      <c r="E40" s="51" t="s">
        <v>58</v>
      </c>
      <c r="F40" s="13">
        <f>'[16]404277'!Q3</f>
        <v>33</v>
      </c>
      <c r="G40" s="214">
        <f>'[16]404277'!N36</f>
        <v>486.68725000000001</v>
      </c>
      <c r="H40" s="331">
        <v>7000</v>
      </c>
      <c r="I40" s="331"/>
      <c r="J40" s="64">
        <f t="shared" si="0"/>
        <v>3406810.75</v>
      </c>
      <c r="L40" s="60"/>
    </row>
    <row r="41" spans="1:12" ht="34.5" customHeight="1" x14ac:dyDescent="0.25">
      <c r="A41" s="12">
        <f t="shared" si="1"/>
        <v>24</v>
      </c>
      <c r="B41" s="49">
        <f>'[16]403247'!E3</f>
        <v>44601</v>
      </c>
      <c r="C41" s="50">
        <f>'[16]403247'!A3</f>
        <v>403247</v>
      </c>
      <c r="D41" s="51" t="s">
        <v>60</v>
      </c>
      <c r="E41" s="51" t="s">
        <v>58</v>
      </c>
      <c r="F41" s="13">
        <f>'[16]403247'!Q3</f>
        <v>31</v>
      </c>
      <c r="G41" s="214">
        <f>'[16]403247'!N34</f>
        <v>310.04025000000001</v>
      </c>
      <c r="H41" s="331">
        <v>7000</v>
      </c>
      <c r="I41" s="331"/>
      <c r="J41" s="64">
        <f t="shared" si="0"/>
        <v>2170281.75</v>
      </c>
      <c r="L41" s="60"/>
    </row>
    <row r="42" spans="1:12" ht="34.5" customHeight="1" x14ac:dyDescent="0.25">
      <c r="A42" s="12">
        <f t="shared" si="1"/>
        <v>25</v>
      </c>
      <c r="B42" s="49">
        <f>'[16]404223'!E3</f>
        <v>44601</v>
      </c>
      <c r="C42" s="50">
        <f>'[16]404223'!A3</f>
        <v>404223</v>
      </c>
      <c r="D42" s="51" t="s">
        <v>60</v>
      </c>
      <c r="E42" s="51" t="s">
        <v>58</v>
      </c>
      <c r="F42" s="13">
        <f>'[16]404223'!Q3</f>
        <v>25</v>
      </c>
      <c r="G42" s="214">
        <f>'[16]404223'!N28</f>
        <v>304.43025</v>
      </c>
      <c r="H42" s="331">
        <v>7000</v>
      </c>
      <c r="I42" s="331"/>
      <c r="J42" s="64">
        <f t="shared" si="0"/>
        <v>2131011.75</v>
      </c>
      <c r="L42" s="60"/>
    </row>
    <row r="43" spans="1:12" ht="34.5" customHeight="1" x14ac:dyDescent="0.25">
      <c r="A43" s="12">
        <f t="shared" si="1"/>
        <v>26</v>
      </c>
      <c r="B43" s="49">
        <f>'[16]403317'!E3</f>
        <v>44601</v>
      </c>
      <c r="C43" s="50">
        <f>'[16]403317'!A3</f>
        <v>403317</v>
      </c>
      <c r="D43" s="51" t="s">
        <v>60</v>
      </c>
      <c r="E43" s="51" t="s">
        <v>58</v>
      </c>
      <c r="F43" s="13">
        <f>'[16]403317'!Q3</f>
        <v>112</v>
      </c>
      <c r="G43" s="214">
        <f>'[16]403317'!N115</f>
        <v>2211.6247500000004</v>
      </c>
      <c r="H43" s="331">
        <v>7000</v>
      </c>
      <c r="I43" s="331"/>
      <c r="J43" s="64">
        <f t="shared" si="0"/>
        <v>15481373.250000004</v>
      </c>
      <c r="L43" s="60"/>
    </row>
    <row r="44" spans="1:12" ht="34.5" customHeight="1" x14ac:dyDescent="0.25">
      <c r="A44" s="12">
        <f t="shared" si="1"/>
        <v>27</v>
      </c>
      <c r="B44" s="49">
        <f>'[16]403249'!E3</f>
        <v>44602</v>
      </c>
      <c r="C44" s="50">
        <f>'[16]403249'!A3</f>
        <v>403249</v>
      </c>
      <c r="D44" s="51" t="s">
        <v>60</v>
      </c>
      <c r="E44" s="51" t="s">
        <v>58</v>
      </c>
      <c r="F44" s="13">
        <f>'[16]403249'!Q3</f>
        <v>26</v>
      </c>
      <c r="G44" s="214">
        <f>'[16]403249'!N29</f>
        <v>265.48075000000006</v>
      </c>
      <c r="H44" s="331">
        <v>7000</v>
      </c>
      <c r="I44" s="331"/>
      <c r="J44" s="64">
        <f t="shared" si="0"/>
        <v>1858365.2500000005</v>
      </c>
      <c r="L44" s="60"/>
    </row>
    <row r="45" spans="1:12" ht="34.5" customHeight="1" x14ac:dyDescent="0.25">
      <c r="A45" s="12">
        <f t="shared" si="1"/>
        <v>28</v>
      </c>
      <c r="B45" s="49">
        <f>'[16]404225'!E3</f>
        <v>44602</v>
      </c>
      <c r="C45" s="50">
        <f>'[16]404225'!A3</f>
        <v>404225</v>
      </c>
      <c r="D45" s="51" t="s">
        <v>60</v>
      </c>
      <c r="E45" s="51" t="s">
        <v>58</v>
      </c>
      <c r="F45" s="13">
        <f>'[16]404225'!Q3</f>
        <v>21</v>
      </c>
      <c r="G45" s="214">
        <f>'[16]404225'!N24</f>
        <v>352.12249999999995</v>
      </c>
      <c r="H45" s="331">
        <v>7000</v>
      </c>
      <c r="I45" s="331"/>
      <c r="J45" s="64">
        <f t="shared" si="0"/>
        <v>2464857.4999999995</v>
      </c>
      <c r="L45" s="60"/>
    </row>
    <row r="46" spans="1:12" ht="34.5" customHeight="1" x14ac:dyDescent="0.25">
      <c r="A46" s="12">
        <f t="shared" si="1"/>
        <v>29</v>
      </c>
      <c r="B46" s="49">
        <f>'[16]404402'!E3</f>
        <v>44603</v>
      </c>
      <c r="C46" s="50">
        <f>'[16]404402'!A3</f>
        <v>404402</v>
      </c>
      <c r="D46" s="51" t="s">
        <v>60</v>
      </c>
      <c r="E46" s="51" t="s">
        <v>58</v>
      </c>
      <c r="F46" s="13">
        <f>'[16]404402'!Q3</f>
        <v>30</v>
      </c>
      <c r="G46" s="214">
        <f>'[16]404402'!N33</f>
        <v>358.42000000000007</v>
      </c>
      <c r="H46" s="331">
        <v>7000</v>
      </c>
      <c r="I46" s="331"/>
      <c r="J46" s="64">
        <f t="shared" si="0"/>
        <v>2508940.0000000005</v>
      </c>
      <c r="L46" s="60"/>
    </row>
    <row r="47" spans="1:12" ht="34.5" customHeight="1" x14ac:dyDescent="0.25">
      <c r="A47" s="12">
        <f t="shared" si="1"/>
        <v>30</v>
      </c>
      <c r="B47" s="49">
        <f>'[16]404226'!E3</f>
        <v>44603</v>
      </c>
      <c r="C47" s="50">
        <f>'[16]404226'!A3</f>
        <v>404226</v>
      </c>
      <c r="D47" s="51" t="s">
        <v>60</v>
      </c>
      <c r="E47" s="51" t="s">
        <v>58</v>
      </c>
      <c r="F47" s="13">
        <f>'[16]404226'!Q3</f>
        <v>28</v>
      </c>
      <c r="G47" s="214">
        <f>'[16]404226'!N31</f>
        <v>346.55724999999995</v>
      </c>
      <c r="H47" s="331">
        <v>7000</v>
      </c>
      <c r="I47" s="331"/>
      <c r="J47" s="64">
        <f t="shared" si="0"/>
        <v>2425900.7499999995</v>
      </c>
      <c r="L47" s="60"/>
    </row>
    <row r="48" spans="1:12" ht="34.5" customHeight="1" x14ac:dyDescent="0.25">
      <c r="A48" s="12">
        <f t="shared" si="1"/>
        <v>31</v>
      </c>
      <c r="B48" s="49">
        <f>'[16]403325'!E3</f>
        <v>44603</v>
      </c>
      <c r="C48" s="50">
        <f>'[16]403325'!A3</f>
        <v>403325</v>
      </c>
      <c r="D48" s="51" t="s">
        <v>60</v>
      </c>
      <c r="E48" s="51" t="s">
        <v>58</v>
      </c>
      <c r="F48" s="13">
        <f>'[16]403325'!Q3</f>
        <v>114</v>
      </c>
      <c r="G48" s="214">
        <f>'[16]403325'!N117</f>
        <v>2217.2984999999999</v>
      </c>
      <c r="H48" s="331">
        <v>7000</v>
      </c>
      <c r="I48" s="331"/>
      <c r="J48" s="64">
        <f t="shared" si="0"/>
        <v>15521089.5</v>
      </c>
      <c r="L48" s="60"/>
    </row>
    <row r="49" spans="1:12" ht="34.5" customHeight="1" x14ac:dyDescent="0.25">
      <c r="A49" s="12">
        <f t="shared" si="1"/>
        <v>32</v>
      </c>
      <c r="B49" s="49">
        <f>'[16]404404'!E3</f>
        <v>44604</v>
      </c>
      <c r="C49" s="50">
        <f>'[16]404404'!A3</f>
        <v>404404</v>
      </c>
      <c r="D49" s="51" t="s">
        <v>60</v>
      </c>
      <c r="E49" s="51" t="s">
        <v>58</v>
      </c>
      <c r="F49" s="13">
        <f>'[16]404404'!Q3</f>
        <v>29</v>
      </c>
      <c r="G49" s="214">
        <f>'[16]404404'!N32</f>
        <v>378.06675000000001</v>
      </c>
      <c r="H49" s="331">
        <v>7000</v>
      </c>
      <c r="I49" s="331"/>
      <c r="J49" s="64">
        <f t="shared" si="0"/>
        <v>2646467.25</v>
      </c>
      <c r="L49" s="60"/>
    </row>
    <row r="50" spans="1:12" ht="34.5" customHeight="1" x14ac:dyDescent="0.25">
      <c r="A50" s="12">
        <f t="shared" si="1"/>
        <v>33</v>
      </c>
      <c r="B50" s="49">
        <f>'[16]404228'!E3</f>
        <v>44604</v>
      </c>
      <c r="C50" s="50">
        <f>'[16]404228'!A3</f>
        <v>404228</v>
      </c>
      <c r="D50" s="51" t="s">
        <v>60</v>
      </c>
      <c r="E50" s="51" t="s">
        <v>58</v>
      </c>
      <c r="F50" s="13">
        <f>'[16]404228'!Q3</f>
        <v>25</v>
      </c>
      <c r="G50" s="214">
        <f>'[16]404228'!N28</f>
        <v>317.18050000000005</v>
      </c>
      <c r="H50" s="331">
        <v>7000</v>
      </c>
      <c r="I50" s="331"/>
      <c r="J50" s="64">
        <f t="shared" si="0"/>
        <v>2220263.5000000005</v>
      </c>
      <c r="L50" s="60"/>
    </row>
    <row r="51" spans="1:12" ht="34.5" customHeight="1" x14ac:dyDescent="0.25">
      <c r="A51" s="12">
        <f t="shared" si="1"/>
        <v>34</v>
      </c>
      <c r="B51" s="49">
        <f>'[16]404330'!E3</f>
        <v>44605</v>
      </c>
      <c r="C51" s="50">
        <f>'[16]404330'!A3</f>
        <v>404330</v>
      </c>
      <c r="D51" s="51" t="s">
        <v>60</v>
      </c>
      <c r="E51" s="51" t="s">
        <v>58</v>
      </c>
      <c r="F51" s="13">
        <f>'[16]404330'!Q3</f>
        <v>30</v>
      </c>
      <c r="G51" s="214">
        <f>'[16]404330'!N33</f>
        <v>450.04350000000005</v>
      </c>
      <c r="H51" s="331">
        <v>7000</v>
      </c>
      <c r="I51" s="331"/>
      <c r="J51" s="64">
        <f t="shared" si="0"/>
        <v>3150304.5000000005</v>
      </c>
      <c r="L51" s="60"/>
    </row>
    <row r="52" spans="1:12" ht="34.5" customHeight="1" x14ac:dyDescent="0.25">
      <c r="A52" s="12">
        <f t="shared" si="1"/>
        <v>35</v>
      </c>
      <c r="B52" s="49">
        <f>'[16]404231'!E3</f>
        <v>44605</v>
      </c>
      <c r="C52" s="50">
        <f>'[16]404231'!A3</f>
        <v>404231</v>
      </c>
      <c r="D52" s="51" t="s">
        <v>60</v>
      </c>
      <c r="E52" s="51" t="s">
        <v>58</v>
      </c>
      <c r="F52" s="13">
        <f>'[16]404231'!Q3</f>
        <v>26</v>
      </c>
      <c r="G52" s="214">
        <f>'[16]404231'!N29</f>
        <v>290.27125000000001</v>
      </c>
      <c r="H52" s="331">
        <v>7000</v>
      </c>
      <c r="I52" s="331"/>
      <c r="J52" s="64">
        <f t="shared" si="0"/>
        <v>2031898.75</v>
      </c>
      <c r="L52" s="60"/>
    </row>
    <row r="53" spans="1:12" ht="34.5" customHeight="1" x14ac:dyDescent="0.25">
      <c r="A53" s="12">
        <f t="shared" si="1"/>
        <v>36</v>
      </c>
      <c r="B53" s="49">
        <f>'[16]403333'!E3</f>
        <v>44605</v>
      </c>
      <c r="C53" s="50">
        <f>'[16]403333'!A3</f>
        <v>403333</v>
      </c>
      <c r="D53" s="51" t="s">
        <v>60</v>
      </c>
      <c r="E53" s="51" t="s">
        <v>58</v>
      </c>
      <c r="F53" s="13">
        <f>'[16]403333'!Q3</f>
        <v>102</v>
      </c>
      <c r="G53" s="214">
        <f>'[16]403333'!N105</f>
        <v>2227.6915000000004</v>
      </c>
      <c r="H53" s="331">
        <v>7000</v>
      </c>
      <c r="I53" s="331"/>
      <c r="J53" s="64">
        <f t="shared" si="0"/>
        <v>15593840.500000002</v>
      </c>
      <c r="L53" s="60"/>
    </row>
    <row r="54" spans="1:12" ht="34.5" customHeight="1" x14ac:dyDescent="0.25">
      <c r="A54" s="12">
        <f t="shared" si="1"/>
        <v>37</v>
      </c>
      <c r="B54" s="49">
        <f>'[16]404333'!E3</f>
        <v>44606</v>
      </c>
      <c r="C54" s="50">
        <f>'[16]404333'!A3</f>
        <v>404333</v>
      </c>
      <c r="D54" s="51" t="s">
        <v>60</v>
      </c>
      <c r="E54" s="51" t="s">
        <v>58</v>
      </c>
      <c r="F54" s="13">
        <f>'[16]404333'!Q3</f>
        <v>9</v>
      </c>
      <c r="G54" s="214">
        <f>'[16]404333'!N12</f>
        <v>140.11474999999999</v>
      </c>
      <c r="H54" s="331">
        <v>7000</v>
      </c>
      <c r="I54" s="331"/>
      <c r="J54" s="64">
        <f t="shared" si="0"/>
        <v>980803.24999999988</v>
      </c>
      <c r="L54" s="60"/>
    </row>
    <row r="55" spans="1:12" ht="34.5" customHeight="1" x14ac:dyDescent="0.25">
      <c r="A55" s="12">
        <f t="shared" si="1"/>
        <v>38</v>
      </c>
      <c r="B55" s="49">
        <f>'[16]404234'!E3</f>
        <v>44606</v>
      </c>
      <c r="C55" s="50">
        <f>'[16]404234'!A3</f>
        <v>404234</v>
      </c>
      <c r="D55" s="51" t="s">
        <v>60</v>
      </c>
      <c r="E55" s="51" t="s">
        <v>58</v>
      </c>
      <c r="F55" s="13">
        <f>'[16]404234'!Q3</f>
        <v>7</v>
      </c>
      <c r="G55" s="214">
        <f>'[16]404234'!N10</f>
        <v>34.608000000000004</v>
      </c>
      <c r="H55" s="331">
        <v>7000</v>
      </c>
      <c r="I55" s="331"/>
      <c r="J55" s="64">
        <f t="shared" si="0"/>
        <v>242256.00000000003</v>
      </c>
      <c r="L55" s="60"/>
    </row>
    <row r="56" spans="1:12" ht="34.5" customHeight="1" x14ac:dyDescent="0.25">
      <c r="A56" s="12">
        <f t="shared" si="1"/>
        <v>39</v>
      </c>
      <c r="B56" s="49">
        <f>'[16]404494'!E3</f>
        <v>44606</v>
      </c>
      <c r="C56" s="50">
        <f>'[16]404494'!A3</f>
        <v>404494</v>
      </c>
      <c r="D56" s="51" t="s">
        <v>60</v>
      </c>
      <c r="E56" s="51" t="s">
        <v>58</v>
      </c>
      <c r="F56" s="13">
        <f>'[16]404494'!Q3</f>
        <v>35</v>
      </c>
      <c r="G56" s="214">
        <f>'[16]404494'!N38</f>
        <v>513.42174999999997</v>
      </c>
      <c r="H56" s="331">
        <v>7000</v>
      </c>
      <c r="I56" s="331"/>
      <c r="J56" s="64">
        <f t="shared" si="0"/>
        <v>3593952.25</v>
      </c>
      <c r="L56" s="60"/>
    </row>
    <row r="57" spans="1:12" ht="34.5" customHeight="1" x14ac:dyDescent="0.25">
      <c r="A57" s="12">
        <f t="shared" si="1"/>
        <v>40</v>
      </c>
      <c r="B57" s="49">
        <f>'[16]404336'!E3</f>
        <v>44607</v>
      </c>
      <c r="C57" s="50">
        <f>'[16]404336'!A3</f>
        <v>404336</v>
      </c>
      <c r="D57" s="51" t="s">
        <v>60</v>
      </c>
      <c r="E57" s="51" t="s">
        <v>58</v>
      </c>
      <c r="F57" s="13">
        <f>'[16]404336'!Q3</f>
        <v>33</v>
      </c>
      <c r="G57" s="214">
        <f>'[16]404336'!N36</f>
        <v>464.92949999999996</v>
      </c>
      <c r="H57" s="331">
        <v>7000</v>
      </c>
      <c r="I57" s="331"/>
      <c r="J57" s="64">
        <f t="shared" si="0"/>
        <v>3254506.4999999995</v>
      </c>
      <c r="L57" s="60"/>
    </row>
    <row r="58" spans="1:12" ht="34.5" customHeight="1" x14ac:dyDescent="0.25">
      <c r="A58" s="12">
        <f t="shared" si="1"/>
        <v>41</v>
      </c>
      <c r="B58" s="49">
        <f>'[16]404236'!E3</f>
        <v>44607</v>
      </c>
      <c r="C58" s="50">
        <f>'[16]404236'!A3</f>
        <v>404236</v>
      </c>
      <c r="D58" s="51" t="s">
        <v>60</v>
      </c>
      <c r="E58" s="51" t="s">
        <v>58</v>
      </c>
      <c r="F58" s="13">
        <f>'[16]404236'!Q3</f>
        <v>29</v>
      </c>
      <c r="G58" s="214">
        <f>'[16]404236'!N32</f>
        <v>277.62200000000001</v>
      </c>
      <c r="H58" s="331">
        <v>7000</v>
      </c>
      <c r="I58" s="331"/>
      <c r="J58" s="64">
        <f t="shared" si="0"/>
        <v>1943354</v>
      </c>
      <c r="L58" s="60"/>
    </row>
    <row r="59" spans="1:12" ht="34.5" customHeight="1" x14ac:dyDescent="0.25">
      <c r="A59" s="12">
        <f t="shared" si="1"/>
        <v>42</v>
      </c>
      <c r="B59" s="49">
        <f>'[16]404406'!E3</f>
        <v>44608</v>
      </c>
      <c r="C59" s="50">
        <f>'[16]404406'!A3</f>
        <v>404406</v>
      </c>
      <c r="D59" s="51" t="s">
        <v>60</v>
      </c>
      <c r="E59" s="51" t="s">
        <v>58</v>
      </c>
      <c r="F59" s="13">
        <f>'[16]404406'!Q3</f>
        <v>22</v>
      </c>
      <c r="G59" s="214">
        <f>'[16]404406'!N25</f>
        <v>354.83749999999998</v>
      </c>
      <c r="H59" s="331">
        <v>7000</v>
      </c>
      <c r="I59" s="331"/>
      <c r="J59" s="64">
        <f t="shared" si="0"/>
        <v>2483862.5</v>
      </c>
      <c r="L59" s="60"/>
    </row>
    <row r="60" spans="1:12" ht="34.5" customHeight="1" x14ac:dyDescent="0.25">
      <c r="A60" s="12">
        <f t="shared" si="1"/>
        <v>43</v>
      </c>
      <c r="B60" s="49">
        <f>'[16]404279'!E3</f>
        <v>44608</v>
      </c>
      <c r="C60" s="50">
        <f>'[16]404279'!A3</f>
        <v>404279</v>
      </c>
      <c r="D60" s="51" t="s">
        <v>60</v>
      </c>
      <c r="E60" s="51" t="s">
        <v>58</v>
      </c>
      <c r="F60" s="13">
        <f>'[16]404279'!Q3</f>
        <v>25</v>
      </c>
      <c r="G60" s="214">
        <f>'[16]404279'!N28</f>
        <v>372.36550000000005</v>
      </c>
      <c r="H60" s="331">
        <v>7000</v>
      </c>
      <c r="I60" s="331"/>
      <c r="J60" s="64">
        <f t="shared" si="0"/>
        <v>2606558.5000000005</v>
      </c>
      <c r="L60" s="60"/>
    </row>
    <row r="61" spans="1:12" ht="34.5" customHeight="1" x14ac:dyDescent="0.25">
      <c r="A61" s="12">
        <f t="shared" si="1"/>
        <v>44</v>
      </c>
      <c r="B61" s="49">
        <f>'[16]403342'!E3</f>
        <v>44608</v>
      </c>
      <c r="C61" s="50">
        <f>'[16]403342'!A3</f>
        <v>403342</v>
      </c>
      <c r="D61" s="51" t="s">
        <v>60</v>
      </c>
      <c r="E61" s="51" t="s">
        <v>58</v>
      </c>
      <c r="F61" s="13">
        <f>'[16]403342'!Q3</f>
        <v>82</v>
      </c>
      <c r="G61" s="214">
        <f>'[16]403342'!N85</f>
        <v>1809.0535000000002</v>
      </c>
      <c r="H61" s="331">
        <v>7000</v>
      </c>
      <c r="I61" s="331"/>
      <c r="J61" s="64">
        <f t="shared" si="0"/>
        <v>12663374.500000002</v>
      </c>
      <c r="L61" s="60"/>
    </row>
    <row r="62" spans="1:12" ht="34.5" customHeight="1" x14ac:dyDescent="0.25">
      <c r="A62" s="12">
        <f t="shared" si="1"/>
        <v>45</v>
      </c>
      <c r="B62" s="49">
        <f>'[16]404338'!E3</f>
        <v>44609</v>
      </c>
      <c r="C62" s="50">
        <f>'[16]404338'!A3</f>
        <v>404338</v>
      </c>
      <c r="D62" s="51" t="s">
        <v>60</v>
      </c>
      <c r="E62" s="51" t="s">
        <v>58</v>
      </c>
      <c r="F62" s="13">
        <f>'[16]404338'!Q3</f>
        <v>18</v>
      </c>
      <c r="G62" s="214">
        <f>'[16]404338'!N21</f>
        <v>311.44100000000003</v>
      </c>
      <c r="H62" s="331">
        <v>7000</v>
      </c>
      <c r="I62" s="331"/>
      <c r="J62" s="64">
        <f t="shared" si="0"/>
        <v>2180087</v>
      </c>
      <c r="L62" s="60"/>
    </row>
    <row r="63" spans="1:12" ht="34.5" customHeight="1" x14ac:dyDescent="0.25">
      <c r="A63" s="12">
        <f t="shared" si="1"/>
        <v>46</v>
      </c>
      <c r="B63" s="49">
        <f>'[16]404281'!E3</f>
        <v>44609</v>
      </c>
      <c r="C63" s="50">
        <f>'[16]404281'!A3</f>
        <v>404281</v>
      </c>
      <c r="D63" s="51" t="s">
        <v>60</v>
      </c>
      <c r="E63" s="51" t="s">
        <v>58</v>
      </c>
      <c r="F63" s="13">
        <f>'[16]404281'!Q3</f>
        <v>21</v>
      </c>
      <c r="G63" s="214">
        <f>'[16]404281'!N24</f>
        <v>305.13775000000004</v>
      </c>
      <c r="H63" s="331">
        <v>7000</v>
      </c>
      <c r="I63" s="331"/>
      <c r="J63" s="64">
        <f t="shared" si="0"/>
        <v>2135964.2500000005</v>
      </c>
      <c r="L63" s="60"/>
    </row>
    <row r="64" spans="1:12" ht="34.5" customHeight="1" x14ac:dyDescent="0.25">
      <c r="A64" s="12">
        <f t="shared" si="1"/>
        <v>47</v>
      </c>
      <c r="B64" s="49">
        <f>'[16]404408'!E3</f>
        <v>44610</v>
      </c>
      <c r="C64" s="50">
        <f>'[16]404408'!A3</f>
        <v>404408</v>
      </c>
      <c r="D64" s="51" t="s">
        <v>60</v>
      </c>
      <c r="E64" s="51" t="s">
        <v>58</v>
      </c>
      <c r="F64" s="13">
        <f>'[16]404408'!Q3</f>
        <v>35</v>
      </c>
      <c r="G64" s="214">
        <f>'[16]404408'!N38</f>
        <v>565.98774999999989</v>
      </c>
      <c r="H64" s="331">
        <v>7000</v>
      </c>
      <c r="I64" s="331"/>
      <c r="J64" s="64">
        <f t="shared" si="0"/>
        <v>3961914.2499999991</v>
      </c>
      <c r="L64" s="60"/>
    </row>
    <row r="65" spans="1:12" ht="34.5" customHeight="1" x14ac:dyDescent="0.25">
      <c r="A65" s="12">
        <f t="shared" si="1"/>
        <v>48</v>
      </c>
      <c r="B65" s="49">
        <f>'[16]404283'!E3</f>
        <v>44610</v>
      </c>
      <c r="C65" s="50">
        <f>'[16]404283'!A3</f>
        <v>404283</v>
      </c>
      <c r="D65" s="51" t="s">
        <v>60</v>
      </c>
      <c r="E65" s="51" t="s">
        <v>58</v>
      </c>
      <c r="F65" s="13">
        <f>'[16]404283'!Q3</f>
        <v>20</v>
      </c>
      <c r="G65" s="214">
        <f>'[16]404283'!N23</f>
        <v>305.38800000000003</v>
      </c>
      <c r="H65" s="331">
        <v>7000</v>
      </c>
      <c r="I65" s="331"/>
      <c r="J65" s="64">
        <f t="shared" si="0"/>
        <v>2137716.0000000005</v>
      </c>
      <c r="L65" s="60"/>
    </row>
    <row r="66" spans="1:12" ht="34.5" customHeight="1" x14ac:dyDescent="0.25">
      <c r="A66" s="12">
        <f t="shared" si="1"/>
        <v>49</v>
      </c>
      <c r="B66" s="49">
        <f>'[16]403154'!E3</f>
        <v>44610</v>
      </c>
      <c r="C66" s="50">
        <f>'[16]403154'!A3</f>
        <v>403154</v>
      </c>
      <c r="D66" s="51" t="s">
        <v>60</v>
      </c>
      <c r="E66" s="51" t="s">
        <v>58</v>
      </c>
      <c r="F66" s="13">
        <f>'[16]403154'!Q3</f>
        <v>116</v>
      </c>
      <c r="G66" s="214">
        <f>'[16]403154'!N119</f>
        <v>2332.0505000000007</v>
      </c>
      <c r="H66" s="331">
        <v>7000</v>
      </c>
      <c r="I66" s="331"/>
      <c r="J66" s="64">
        <f t="shared" si="0"/>
        <v>16324353.500000006</v>
      </c>
      <c r="L66" s="60"/>
    </row>
    <row r="67" spans="1:12" ht="34.5" customHeight="1" x14ac:dyDescent="0.25">
      <c r="A67" s="12">
        <f t="shared" si="1"/>
        <v>50</v>
      </c>
      <c r="B67" s="49">
        <f>'[16]404410'!E3</f>
        <v>44611</v>
      </c>
      <c r="C67" s="50">
        <f>'[16]404410'!A3</f>
        <v>404410</v>
      </c>
      <c r="D67" s="51" t="s">
        <v>60</v>
      </c>
      <c r="E67" s="51" t="s">
        <v>58</v>
      </c>
      <c r="F67" s="13">
        <f>'[16]404410'!Q3</f>
        <v>32</v>
      </c>
      <c r="G67" s="214">
        <f>'[16]404410'!N35</f>
        <v>570.71850000000006</v>
      </c>
      <c r="H67" s="331">
        <v>7000</v>
      </c>
      <c r="I67" s="331"/>
      <c r="J67" s="64">
        <f t="shared" si="0"/>
        <v>3995029.5000000005</v>
      </c>
      <c r="L67" s="60"/>
    </row>
    <row r="68" spans="1:12" ht="34.5" customHeight="1" x14ac:dyDescent="0.25">
      <c r="A68" s="12">
        <f t="shared" si="1"/>
        <v>51</v>
      </c>
      <c r="B68" s="49">
        <f>'[16]404285'!E3</f>
        <v>44611</v>
      </c>
      <c r="C68" s="50">
        <f>'[16]404285'!A3</f>
        <v>404285</v>
      </c>
      <c r="D68" s="51" t="s">
        <v>60</v>
      </c>
      <c r="E68" s="51" t="s">
        <v>58</v>
      </c>
      <c r="F68" s="13">
        <f>'[16]404285'!Q3</f>
        <v>27</v>
      </c>
      <c r="G68" s="214">
        <f>'[16]404285'!N30</f>
        <v>249.82350000000002</v>
      </c>
      <c r="H68" s="331">
        <v>7000</v>
      </c>
      <c r="I68" s="331"/>
      <c r="J68" s="64">
        <f t="shared" si="0"/>
        <v>1748764.5000000002</v>
      </c>
      <c r="L68" s="60"/>
    </row>
    <row r="69" spans="1:12" ht="34.5" customHeight="1" x14ac:dyDescent="0.25">
      <c r="A69" s="12">
        <f t="shared" si="1"/>
        <v>52</v>
      </c>
      <c r="B69" s="49">
        <f>'[16]404412'!E3</f>
        <v>44612</v>
      </c>
      <c r="C69" s="50">
        <f>'[16]404412'!A3</f>
        <v>404412</v>
      </c>
      <c r="D69" s="51" t="s">
        <v>60</v>
      </c>
      <c r="E69" s="51" t="s">
        <v>58</v>
      </c>
      <c r="F69" s="13">
        <f>'[16]404412'!Q3</f>
        <v>33</v>
      </c>
      <c r="G69" s="214">
        <f>'[16]404412'!N36</f>
        <v>366.69450000000001</v>
      </c>
      <c r="H69" s="331">
        <v>7000</v>
      </c>
      <c r="I69" s="331"/>
      <c r="J69" s="64">
        <f t="shared" si="0"/>
        <v>2566861.5</v>
      </c>
      <c r="L69" s="60"/>
    </row>
    <row r="70" spans="1:12" ht="34.5" customHeight="1" x14ac:dyDescent="0.25">
      <c r="A70" s="12">
        <f t="shared" si="1"/>
        <v>53</v>
      </c>
      <c r="B70" s="49">
        <f>'[16]404287'!E3</f>
        <v>44612</v>
      </c>
      <c r="C70" s="50">
        <f>'[16]404287'!A3</f>
        <v>404287</v>
      </c>
      <c r="D70" s="51" t="s">
        <v>60</v>
      </c>
      <c r="E70" s="51" t="s">
        <v>58</v>
      </c>
      <c r="F70" s="13">
        <f>'[16]404287'!Q3</f>
        <v>20</v>
      </c>
      <c r="G70" s="214">
        <f>'[16]404287'!N23</f>
        <v>250.02825000000001</v>
      </c>
      <c r="H70" s="331">
        <v>7000</v>
      </c>
      <c r="I70" s="331"/>
      <c r="J70" s="64">
        <f t="shared" si="0"/>
        <v>1750197.75</v>
      </c>
      <c r="L70" s="60"/>
    </row>
    <row r="71" spans="1:12" ht="34.5" customHeight="1" x14ac:dyDescent="0.25">
      <c r="A71" s="12">
        <f t="shared" si="1"/>
        <v>54</v>
      </c>
      <c r="B71" s="49">
        <f>'[16]404662'!E3</f>
        <v>44612</v>
      </c>
      <c r="C71" s="50">
        <f>'[16]404662'!A3</f>
        <v>404662</v>
      </c>
      <c r="D71" s="51" t="s">
        <v>60</v>
      </c>
      <c r="E71" s="51" t="s">
        <v>58</v>
      </c>
      <c r="F71" s="13">
        <f>'[16]404662'!Q3</f>
        <v>112</v>
      </c>
      <c r="G71" s="214">
        <f>'[16]404662'!N115</f>
        <v>2403.2777500000011</v>
      </c>
      <c r="H71" s="331">
        <v>7000</v>
      </c>
      <c r="I71" s="331"/>
      <c r="J71" s="64">
        <f t="shared" si="0"/>
        <v>16822944.250000007</v>
      </c>
      <c r="L71" s="60"/>
    </row>
    <row r="72" spans="1:12" ht="34.5" customHeight="1" x14ac:dyDescent="0.25">
      <c r="A72" s="12">
        <f t="shared" si="1"/>
        <v>55</v>
      </c>
      <c r="B72" s="49">
        <f>'[16]404414'!E3</f>
        <v>44613</v>
      </c>
      <c r="C72" s="50">
        <f>'[16]404414'!A3</f>
        <v>404414</v>
      </c>
      <c r="D72" s="51" t="s">
        <v>60</v>
      </c>
      <c r="E72" s="51" t="s">
        <v>58</v>
      </c>
      <c r="F72" s="13">
        <f>'[16]404414'!Q3</f>
        <v>15</v>
      </c>
      <c r="G72" s="214">
        <f>'[16]404414'!N18</f>
        <v>183.92700000000005</v>
      </c>
      <c r="H72" s="331">
        <v>7000</v>
      </c>
      <c r="I72" s="331"/>
      <c r="J72" s="64">
        <f t="shared" si="0"/>
        <v>1287489.0000000002</v>
      </c>
      <c r="L72" s="60"/>
    </row>
    <row r="73" spans="1:12" ht="34.5" customHeight="1" x14ac:dyDescent="0.25">
      <c r="A73" s="12">
        <f t="shared" si="1"/>
        <v>56</v>
      </c>
      <c r="B73" s="49">
        <f>'[16]404289'!E3</f>
        <v>44613</v>
      </c>
      <c r="C73" s="50">
        <f>'[16]404289'!A3</f>
        <v>404289</v>
      </c>
      <c r="D73" s="51" t="s">
        <v>60</v>
      </c>
      <c r="E73" s="51" t="s">
        <v>58</v>
      </c>
      <c r="F73" s="13">
        <f>'[16]404289'!Q3</f>
        <v>8</v>
      </c>
      <c r="G73" s="214">
        <f>'[16]404289'!N11</f>
        <v>64.289500000000004</v>
      </c>
      <c r="H73" s="331">
        <v>7000</v>
      </c>
      <c r="I73" s="331"/>
      <c r="J73" s="64">
        <f t="shared" si="0"/>
        <v>450026.5</v>
      </c>
      <c r="L73" s="60"/>
    </row>
    <row r="74" spans="1:12" ht="34.5" customHeight="1" x14ac:dyDescent="0.25">
      <c r="A74" s="12">
        <f t="shared" si="1"/>
        <v>57</v>
      </c>
      <c r="B74" s="49">
        <f>'[16]403167'!E3</f>
        <v>44613</v>
      </c>
      <c r="C74" s="50">
        <f>'[16]403167'!A3</f>
        <v>403167</v>
      </c>
      <c r="D74" s="51" t="s">
        <v>60</v>
      </c>
      <c r="E74" s="51" t="s">
        <v>58</v>
      </c>
      <c r="F74" s="13">
        <f>'[16]403167'!Q3</f>
        <v>42</v>
      </c>
      <c r="G74" s="214">
        <f>'[16]403167'!N45</f>
        <v>791.01824999999997</v>
      </c>
      <c r="H74" s="331">
        <v>7000</v>
      </c>
      <c r="I74" s="331"/>
      <c r="J74" s="64">
        <f t="shared" si="0"/>
        <v>5537127.75</v>
      </c>
      <c r="L74" s="60"/>
    </row>
    <row r="75" spans="1:12" ht="34.5" customHeight="1" x14ac:dyDescent="0.25">
      <c r="A75" s="12">
        <f t="shared" si="1"/>
        <v>58</v>
      </c>
      <c r="B75" s="49">
        <f>'[16]404416'!E3</f>
        <v>44614</v>
      </c>
      <c r="C75" s="50">
        <f>'[16]404416'!A3</f>
        <v>404416</v>
      </c>
      <c r="D75" s="51" t="s">
        <v>60</v>
      </c>
      <c r="E75" s="51" t="s">
        <v>58</v>
      </c>
      <c r="F75" s="13">
        <f>'[16]404416'!Q3</f>
        <v>41</v>
      </c>
      <c r="G75" s="214">
        <f>'[16]404416'!N44</f>
        <v>607.42099999999994</v>
      </c>
      <c r="H75" s="331">
        <v>7000</v>
      </c>
      <c r="I75" s="331"/>
      <c r="J75" s="64">
        <f t="shared" si="0"/>
        <v>4251947</v>
      </c>
      <c r="L75" s="60"/>
    </row>
    <row r="76" spans="1:12" ht="34.5" customHeight="1" x14ac:dyDescent="0.25">
      <c r="A76" s="12">
        <f t="shared" si="1"/>
        <v>59</v>
      </c>
      <c r="B76" s="49">
        <f>'[16]404237'!E3</f>
        <v>44614</v>
      </c>
      <c r="C76" s="50">
        <f>'[16]404237'!A3</f>
        <v>404237</v>
      </c>
      <c r="D76" s="51" t="s">
        <v>60</v>
      </c>
      <c r="E76" s="51" t="s">
        <v>58</v>
      </c>
      <c r="F76" s="13">
        <f>'[16]404237'!Q3</f>
        <v>28</v>
      </c>
      <c r="G76" s="214">
        <f>'[16]404237'!N31</f>
        <v>406.77474999999993</v>
      </c>
      <c r="H76" s="331">
        <v>7000</v>
      </c>
      <c r="I76" s="331"/>
      <c r="J76" s="64">
        <f t="shared" si="0"/>
        <v>2847423.2499999995</v>
      </c>
      <c r="L76" s="60"/>
    </row>
    <row r="77" spans="1:12" ht="34.5" customHeight="1" x14ac:dyDescent="0.25">
      <c r="A77" s="12">
        <f t="shared" si="1"/>
        <v>60</v>
      </c>
      <c r="B77" s="49">
        <f>'[16]404340'!E3</f>
        <v>44615</v>
      </c>
      <c r="C77" s="50">
        <f>'[16]404340'!A3</f>
        <v>404340</v>
      </c>
      <c r="D77" s="51" t="s">
        <v>60</v>
      </c>
      <c r="E77" s="51" t="s">
        <v>58</v>
      </c>
      <c r="F77" s="13">
        <f>'[16]404340'!Q3</f>
        <v>39</v>
      </c>
      <c r="G77" s="214">
        <f>'[16]404340'!N42</f>
        <v>566.58474999999999</v>
      </c>
      <c r="H77" s="331">
        <v>7000</v>
      </c>
      <c r="I77" s="331"/>
      <c r="J77" s="64">
        <f t="shared" si="0"/>
        <v>3966093.25</v>
      </c>
      <c r="L77" s="60"/>
    </row>
    <row r="78" spans="1:12" ht="34.5" customHeight="1" x14ac:dyDescent="0.25">
      <c r="A78" s="12">
        <f t="shared" si="1"/>
        <v>61</v>
      </c>
      <c r="B78" s="49">
        <f>'[16]404291'!E3</f>
        <v>44615</v>
      </c>
      <c r="C78" s="50">
        <f>'[16]404291'!A3</f>
        <v>404291</v>
      </c>
      <c r="D78" s="51" t="s">
        <v>60</v>
      </c>
      <c r="E78" s="51" t="s">
        <v>58</v>
      </c>
      <c r="F78" s="13">
        <f>'[16]404291'!Q3</f>
        <v>33</v>
      </c>
      <c r="G78" s="214">
        <f>'[16]404291'!N36</f>
        <v>439.41250000000002</v>
      </c>
      <c r="H78" s="331">
        <v>7000</v>
      </c>
      <c r="I78" s="331"/>
      <c r="J78" s="64">
        <f t="shared" si="0"/>
        <v>3075887.5</v>
      </c>
      <c r="L78" s="60"/>
    </row>
    <row r="79" spans="1:12" ht="34.5" customHeight="1" x14ac:dyDescent="0.25">
      <c r="A79" s="12">
        <f t="shared" si="1"/>
        <v>62</v>
      </c>
      <c r="B79" s="49">
        <f>'[16]404677'!E3</f>
        <v>44615</v>
      </c>
      <c r="C79" s="50">
        <f>'[16]404677'!A3</f>
        <v>404677</v>
      </c>
      <c r="D79" s="51" t="s">
        <v>60</v>
      </c>
      <c r="E79" s="51" t="s">
        <v>58</v>
      </c>
      <c r="F79" s="13">
        <f>'[16]404677'!Q3</f>
        <v>153</v>
      </c>
      <c r="G79" s="214">
        <f>'[16]404677'!N156</f>
        <v>2969.0942499999987</v>
      </c>
      <c r="H79" s="331">
        <v>7000</v>
      </c>
      <c r="I79" s="331"/>
      <c r="J79" s="64">
        <f t="shared" si="0"/>
        <v>20783659.749999993</v>
      </c>
      <c r="L79" s="60"/>
    </row>
    <row r="80" spans="1:12" ht="34.5" customHeight="1" x14ac:dyDescent="0.25">
      <c r="A80" s="12">
        <f t="shared" si="1"/>
        <v>63</v>
      </c>
      <c r="B80" s="49">
        <f>'[16]404342'!E3</f>
        <v>44616</v>
      </c>
      <c r="C80" s="50">
        <f>'[16]404342'!A3</f>
        <v>404342</v>
      </c>
      <c r="D80" s="51" t="s">
        <v>60</v>
      </c>
      <c r="E80" s="51" t="s">
        <v>58</v>
      </c>
      <c r="F80" s="13">
        <f>'[16]404342'!Q3</f>
        <v>31</v>
      </c>
      <c r="G80" s="214">
        <f>'[16]404342'!N34</f>
        <v>476.04324999999994</v>
      </c>
      <c r="H80" s="331">
        <v>7000</v>
      </c>
      <c r="I80" s="331"/>
      <c r="J80" s="64">
        <f t="shared" si="0"/>
        <v>3332302.7499999995</v>
      </c>
      <c r="L80" s="60"/>
    </row>
    <row r="81" spans="1:13" ht="34.5" customHeight="1" x14ac:dyDescent="0.25">
      <c r="A81" s="12">
        <f t="shared" si="1"/>
        <v>64</v>
      </c>
      <c r="B81" s="49">
        <f>'[16]404292'!E3</f>
        <v>44616</v>
      </c>
      <c r="C81" s="50">
        <f>'[16]404292'!A3</f>
        <v>404292</v>
      </c>
      <c r="D81" s="51" t="s">
        <v>60</v>
      </c>
      <c r="E81" s="51" t="s">
        <v>58</v>
      </c>
      <c r="F81" s="13">
        <f>'[16]404292'!Q3</f>
        <v>22</v>
      </c>
      <c r="G81" s="214">
        <f>'[16]404292'!N25</f>
        <v>274.34125</v>
      </c>
      <c r="H81" s="331">
        <v>7000</v>
      </c>
      <c r="I81" s="331"/>
      <c r="J81" s="64">
        <f t="shared" si="0"/>
        <v>1920388.75</v>
      </c>
      <c r="L81" s="60"/>
    </row>
    <row r="82" spans="1:13" ht="34.5" customHeight="1" x14ac:dyDescent="0.25">
      <c r="A82" s="12">
        <f t="shared" si="1"/>
        <v>65</v>
      </c>
      <c r="B82" s="49">
        <f>'[16]404418'!E3</f>
        <v>44617</v>
      </c>
      <c r="C82" s="50">
        <f>'[16]404418'!A3</f>
        <v>404418</v>
      </c>
      <c r="D82" s="51" t="s">
        <v>60</v>
      </c>
      <c r="E82" s="51" t="s">
        <v>58</v>
      </c>
      <c r="F82" s="13">
        <f>'[16]404418'!Q3</f>
        <v>28</v>
      </c>
      <c r="G82" s="214">
        <f>'[16]404418'!N31</f>
        <v>395.02449999999999</v>
      </c>
      <c r="H82" s="331">
        <v>7000</v>
      </c>
      <c r="I82" s="331"/>
      <c r="J82" s="64">
        <f t="shared" si="0"/>
        <v>2765171.5</v>
      </c>
      <c r="L82" s="60"/>
    </row>
    <row r="83" spans="1:13" ht="34.5" customHeight="1" x14ac:dyDescent="0.25">
      <c r="A83" s="12">
        <f t="shared" si="1"/>
        <v>66</v>
      </c>
      <c r="B83" s="49">
        <f>'[16]404240'!E3</f>
        <v>44617</v>
      </c>
      <c r="C83" s="50">
        <f>'[16]404240'!A3</f>
        <v>404240</v>
      </c>
      <c r="D83" s="51" t="s">
        <v>60</v>
      </c>
      <c r="E83" s="51" t="s">
        <v>58</v>
      </c>
      <c r="F83" s="13">
        <f>'[16]404240'!Q3</f>
        <v>24</v>
      </c>
      <c r="G83" s="214">
        <f>'[16]404240'!N27</f>
        <v>369.78</v>
      </c>
      <c r="H83" s="331">
        <v>7000</v>
      </c>
      <c r="I83" s="331"/>
      <c r="J83" s="64">
        <f t="shared" ref="J83:J92" si="2">G83*H83</f>
        <v>2588460</v>
      </c>
      <c r="L83" s="60"/>
    </row>
    <row r="84" spans="1:13" ht="34.5" customHeight="1" x14ac:dyDescent="0.25">
      <c r="A84" s="12">
        <f t="shared" ref="A84:A92" si="3">A83+1</f>
        <v>67</v>
      </c>
      <c r="B84" s="49">
        <f>'[16]404756'!E3</f>
        <v>44617</v>
      </c>
      <c r="C84" s="50">
        <f>'[16]404756'!A3</f>
        <v>404756</v>
      </c>
      <c r="D84" s="51" t="s">
        <v>60</v>
      </c>
      <c r="E84" s="51" t="s">
        <v>58</v>
      </c>
      <c r="F84" s="13">
        <f>'[16]404756'!Q3</f>
        <v>135</v>
      </c>
      <c r="G84" s="214">
        <f>'[16]404756'!N138</f>
        <v>2732.3244999999997</v>
      </c>
      <c r="H84" s="331">
        <v>7000</v>
      </c>
      <c r="I84" s="331"/>
      <c r="J84" s="64">
        <f t="shared" si="2"/>
        <v>19126271.499999996</v>
      </c>
      <c r="L84" s="60"/>
    </row>
    <row r="85" spans="1:13" ht="34.5" customHeight="1" x14ac:dyDescent="0.25">
      <c r="A85" s="12">
        <f t="shared" si="3"/>
        <v>68</v>
      </c>
      <c r="B85" s="49">
        <f>'[16]404420'!E3</f>
        <v>44618</v>
      </c>
      <c r="C85" s="50">
        <f>'[16]404420'!A3</f>
        <v>404420</v>
      </c>
      <c r="D85" s="51" t="s">
        <v>60</v>
      </c>
      <c r="E85" s="51" t="s">
        <v>58</v>
      </c>
      <c r="F85" s="13">
        <f>'[16]404420'!Q3</f>
        <v>32</v>
      </c>
      <c r="G85" s="214">
        <f>'[16]404420'!N35</f>
        <v>658.48925000000008</v>
      </c>
      <c r="H85" s="331">
        <v>7000</v>
      </c>
      <c r="I85" s="331"/>
      <c r="J85" s="64">
        <f t="shared" si="2"/>
        <v>4609424.7500000009</v>
      </c>
      <c r="L85" s="60"/>
    </row>
    <row r="86" spans="1:13" ht="34.5" customHeight="1" x14ac:dyDescent="0.25">
      <c r="A86" s="12">
        <f t="shared" si="3"/>
        <v>69</v>
      </c>
      <c r="B86" s="49">
        <f>'[16]403946'!E3</f>
        <v>44618</v>
      </c>
      <c r="C86" s="50">
        <f>'[16]403946'!A3</f>
        <v>403946</v>
      </c>
      <c r="D86" s="51" t="s">
        <v>60</v>
      </c>
      <c r="E86" s="51" t="s">
        <v>58</v>
      </c>
      <c r="F86" s="13">
        <f>'[16]403946'!Q3</f>
        <v>27</v>
      </c>
      <c r="G86" s="214">
        <f>'[16]403946'!N30</f>
        <v>318.59300000000002</v>
      </c>
      <c r="H86" s="331">
        <v>7000</v>
      </c>
      <c r="I86" s="331"/>
      <c r="J86" s="64">
        <f t="shared" si="2"/>
        <v>2230151</v>
      </c>
      <c r="L86" s="60"/>
    </row>
    <row r="87" spans="1:13" ht="34.5" customHeight="1" x14ac:dyDescent="0.25">
      <c r="A87" s="12">
        <f t="shared" si="3"/>
        <v>70</v>
      </c>
      <c r="B87" s="49">
        <f>'[16]404344'!E3</f>
        <v>44619</v>
      </c>
      <c r="C87" s="50">
        <f>'[16]404344'!A3</f>
        <v>404344</v>
      </c>
      <c r="D87" s="51" t="s">
        <v>60</v>
      </c>
      <c r="E87" s="51" t="s">
        <v>58</v>
      </c>
      <c r="F87" s="13">
        <f>'[16]404344'!Q3</f>
        <v>44</v>
      </c>
      <c r="G87" s="214">
        <f>'[16]404344'!N47</f>
        <v>534.32574999999997</v>
      </c>
      <c r="H87" s="331">
        <v>7000</v>
      </c>
      <c r="I87" s="331"/>
      <c r="J87" s="64">
        <f t="shared" si="2"/>
        <v>3740280.25</v>
      </c>
      <c r="L87" s="60"/>
    </row>
    <row r="88" spans="1:13" ht="34.5" customHeight="1" x14ac:dyDescent="0.25">
      <c r="A88" s="12">
        <f t="shared" si="3"/>
        <v>71</v>
      </c>
      <c r="B88" s="49">
        <f>'[16]403948'!E3</f>
        <v>44619</v>
      </c>
      <c r="C88" s="50">
        <f>'[16]403948'!A3</f>
        <v>403948</v>
      </c>
      <c r="D88" s="51" t="s">
        <v>60</v>
      </c>
      <c r="E88" s="51" t="s">
        <v>58</v>
      </c>
      <c r="F88" s="13">
        <f>'[16]403948'!Q3</f>
        <v>29</v>
      </c>
      <c r="G88" s="214">
        <f>'[16]403948'!N32</f>
        <v>275.84100000000001</v>
      </c>
      <c r="H88" s="331">
        <v>7000</v>
      </c>
      <c r="I88" s="331"/>
      <c r="J88" s="64">
        <f t="shared" si="2"/>
        <v>1930887</v>
      </c>
      <c r="L88" s="60"/>
    </row>
    <row r="89" spans="1:13" ht="34.5" customHeight="1" x14ac:dyDescent="0.25">
      <c r="A89" s="12">
        <f t="shared" si="3"/>
        <v>72</v>
      </c>
      <c r="B89" s="49">
        <f>'[16]404688'!E3</f>
        <v>44619</v>
      </c>
      <c r="C89" s="50">
        <f>'[16]404688'!A3</f>
        <v>404688</v>
      </c>
      <c r="D89" s="51" t="s">
        <v>60</v>
      </c>
      <c r="E89" s="51" t="s">
        <v>58</v>
      </c>
      <c r="F89" s="13">
        <f>'[16]404688'!Q3</f>
        <v>126</v>
      </c>
      <c r="G89" s="214">
        <f>'[16]404688'!N129</f>
        <v>2523.8992500000004</v>
      </c>
      <c r="H89" s="331">
        <v>7000</v>
      </c>
      <c r="I89" s="331"/>
      <c r="J89" s="64">
        <f t="shared" si="2"/>
        <v>17667294.750000004</v>
      </c>
      <c r="L89" s="60"/>
    </row>
    <row r="90" spans="1:13" ht="34.5" customHeight="1" x14ac:dyDescent="0.25">
      <c r="A90" s="12">
        <f t="shared" si="3"/>
        <v>73</v>
      </c>
      <c r="B90" s="49">
        <f>'[16]404346'!E3</f>
        <v>44620</v>
      </c>
      <c r="C90" s="50">
        <f>'[16]404346'!A3</f>
        <v>404346</v>
      </c>
      <c r="D90" s="51" t="s">
        <v>60</v>
      </c>
      <c r="E90" s="51" t="s">
        <v>58</v>
      </c>
      <c r="F90" s="13">
        <f>'[16]404346'!Q3</f>
        <v>25</v>
      </c>
      <c r="G90" s="214">
        <f>'[16]404346'!N28</f>
        <v>237.69599999999994</v>
      </c>
      <c r="H90" s="331">
        <v>7000</v>
      </c>
      <c r="I90" s="331"/>
      <c r="J90" s="64">
        <f t="shared" si="2"/>
        <v>1663871.9999999995</v>
      </c>
      <c r="L90" s="60"/>
    </row>
    <row r="91" spans="1:13" ht="34.5" customHeight="1" x14ac:dyDescent="0.25">
      <c r="A91" s="12">
        <f t="shared" si="3"/>
        <v>74</v>
      </c>
      <c r="B91" s="49">
        <f>'[16]404560'!E3</f>
        <v>44620</v>
      </c>
      <c r="C91" s="50">
        <f>'[16]404560'!A3</f>
        <v>404560</v>
      </c>
      <c r="D91" s="51" t="s">
        <v>60</v>
      </c>
      <c r="E91" s="51" t="s">
        <v>58</v>
      </c>
      <c r="F91" s="13">
        <f>'[16]404560'!Q3</f>
        <v>12</v>
      </c>
      <c r="G91" s="214">
        <f>'[16]404560'!N15</f>
        <v>160.66300000000001</v>
      </c>
      <c r="H91" s="331">
        <v>7000</v>
      </c>
      <c r="I91" s="331"/>
      <c r="J91" s="64">
        <f t="shared" si="2"/>
        <v>1124641</v>
      </c>
      <c r="L91" s="60"/>
    </row>
    <row r="92" spans="1:13" ht="34.5" customHeight="1" x14ac:dyDescent="0.25">
      <c r="A92" s="12">
        <f t="shared" si="3"/>
        <v>75</v>
      </c>
      <c r="B92" s="49">
        <f>'[16]404694'!E3</f>
        <v>44620</v>
      </c>
      <c r="C92" s="50">
        <f>'[16]404694'!A3</f>
        <v>404694</v>
      </c>
      <c r="D92" s="51" t="s">
        <v>60</v>
      </c>
      <c r="E92" s="51" t="s">
        <v>58</v>
      </c>
      <c r="F92" s="13">
        <f>'[16]404694'!Q3</f>
        <v>45</v>
      </c>
      <c r="G92" s="214">
        <f>'[16]404694'!N48</f>
        <v>766.66000000000008</v>
      </c>
      <c r="H92" s="331">
        <v>7000</v>
      </c>
      <c r="I92" s="331"/>
      <c r="J92" s="64">
        <f t="shared" si="2"/>
        <v>5366620.0000000009</v>
      </c>
      <c r="L92" s="60"/>
    </row>
    <row r="93" spans="1:13" ht="27.75" customHeight="1" thickBot="1" x14ac:dyDescent="0.3">
      <c r="A93" s="258" t="s">
        <v>20</v>
      </c>
      <c r="B93" s="259"/>
      <c r="C93" s="259"/>
      <c r="D93" s="259"/>
      <c r="E93" s="259"/>
      <c r="F93" s="259"/>
      <c r="G93" s="259"/>
      <c r="H93" s="259"/>
      <c r="I93" s="260"/>
      <c r="J93" s="14">
        <f>SUM(J18:J92)</f>
        <v>385334325.25000006</v>
      </c>
      <c r="L93" s="332"/>
      <c r="M93" s="332"/>
    </row>
    <row r="94" spans="1:13" ht="12" customHeight="1" x14ac:dyDescent="0.25">
      <c r="A94" s="261"/>
      <c r="B94" s="261"/>
      <c r="C94" s="207"/>
      <c r="D94" s="207"/>
      <c r="E94" s="207"/>
      <c r="F94" s="207"/>
      <c r="G94" s="207"/>
      <c r="H94" s="16"/>
      <c r="I94" s="16"/>
      <c r="J94" s="17"/>
    </row>
    <row r="95" spans="1:13" x14ac:dyDescent="0.25">
      <c r="A95" s="207"/>
      <c r="B95" s="207"/>
      <c r="C95" s="207"/>
      <c r="D95" s="207"/>
      <c r="E95" s="207"/>
      <c r="F95" s="207"/>
      <c r="G95" s="18" t="s">
        <v>61</v>
      </c>
      <c r="H95" s="18"/>
      <c r="I95" s="16"/>
      <c r="J95" s="17">
        <v>0</v>
      </c>
      <c r="L95" s="54"/>
    </row>
    <row r="96" spans="1:13" x14ac:dyDescent="0.25">
      <c r="A96" s="207"/>
      <c r="B96" s="207"/>
      <c r="C96" s="207"/>
      <c r="D96" s="207"/>
      <c r="E96" s="207"/>
      <c r="F96" s="207"/>
      <c r="G96" s="61" t="s">
        <v>62</v>
      </c>
      <c r="H96" s="61"/>
      <c r="I96" s="62"/>
      <c r="J96" s="63">
        <f>J93-J95</f>
        <v>385334325.25000006</v>
      </c>
      <c r="L96" s="54"/>
    </row>
    <row r="97" spans="1:10" x14ac:dyDescent="0.25">
      <c r="A97" s="207"/>
      <c r="B97" s="207"/>
      <c r="C97" s="207"/>
      <c r="D97" s="207"/>
      <c r="E97" s="207"/>
      <c r="F97" s="207"/>
      <c r="G97" s="18" t="s">
        <v>21</v>
      </c>
      <c r="H97" s="18"/>
      <c r="I97" s="54" t="e">
        <f>#REF!*1%</f>
        <v>#REF!</v>
      </c>
      <c r="J97" s="17">
        <f>J96*1%</f>
        <v>3853343.2525000009</v>
      </c>
    </row>
    <row r="98" spans="1:10" ht="16.5" thickBot="1" x14ac:dyDescent="0.3">
      <c r="A98" s="207"/>
      <c r="B98" s="207"/>
      <c r="C98" s="207"/>
      <c r="D98" s="207"/>
      <c r="E98" s="207"/>
      <c r="F98" s="207"/>
      <c r="G98" s="19" t="s">
        <v>46</v>
      </c>
      <c r="H98" s="19"/>
      <c r="I98" s="20">
        <f>I94*10%</f>
        <v>0</v>
      </c>
      <c r="J98" s="20">
        <f>J96*2%</f>
        <v>7706686.5050000018</v>
      </c>
    </row>
    <row r="99" spans="1:10" x14ac:dyDescent="0.25">
      <c r="E99" s="1"/>
      <c r="F99" s="1"/>
      <c r="G99" s="21" t="s">
        <v>63</v>
      </c>
      <c r="H99" s="21"/>
      <c r="I99" s="22" t="e">
        <f>I93+I97</f>
        <v>#REF!</v>
      </c>
      <c r="J99" s="22">
        <f>J96+J97-J98</f>
        <v>381480981.99750006</v>
      </c>
    </row>
    <row r="100" spans="1:10" ht="7.5" customHeight="1" x14ac:dyDescent="0.25">
      <c r="E100" s="1"/>
      <c r="F100" s="1"/>
      <c r="G100" s="21"/>
      <c r="H100" s="21"/>
      <c r="I100" s="22"/>
      <c r="J100" s="22"/>
    </row>
    <row r="101" spans="1:10" x14ac:dyDescent="0.25">
      <c r="A101" s="1" t="s">
        <v>368</v>
      </c>
      <c r="D101" s="1"/>
      <c r="E101" s="1"/>
      <c r="F101" s="1"/>
      <c r="G101" s="1"/>
      <c r="H101" s="21"/>
      <c r="I101" s="21"/>
      <c r="J101" s="22"/>
    </row>
    <row r="102" spans="1:10" x14ac:dyDescent="0.25">
      <c r="A102" s="23"/>
      <c r="D102" s="1"/>
      <c r="E102" s="1"/>
      <c r="F102" s="1"/>
      <c r="G102" s="1"/>
      <c r="H102" s="21"/>
      <c r="I102" s="21"/>
      <c r="J102" s="22"/>
    </row>
    <row r="103" spans="1:10" x14ac:dyDescent="0.25">
      <c r="D103" s="1"/>
      <c r="E103" s="1"/>
      <c r="F103" s="1"/>
      <c r="G103" s="1"/>
      <c r="H103" s="21"/>
      <c r="I103" s="21"/>
      <c r="J103" s="22"/>
    </row>
    <row r="104" spans="1:10" x14ac:dyDescent="0.25">
      <c r="A104" s="24" t="s">
        <v>22</v>
      </c>
    </row>
    <row r="105" spans="1:10" x14ac:dyDescent="0.25">
      <c r="A105" s="25" t="s">
        <v>23</v>
      </c>
      <c r="B105" s="26"/>
      <c r="C105" s="26"/>
      <c r="D105" s="27"/>
      <c r="E105" s="27"/>
      <c r="F105" s="27"/>
      <c r="G105" s="27"/>
    </row>
    <row r="106" spans="1:10" x14ac:dyDescent="0.25">
      <c r="A106" s="25" t="s">
        <v>24</v>
      </c>
      <c r="B106" s="26"/>
      <c r="C106" s="26"/>
      <c r="D106" s="27"/>
      <c r="E106" s="27"/>
      <c r="F106" s="27"/>
      <c r="G106" s="27"/>
    </row>
    <row r="107" spans="1:10" x14ac:dyDescent="0.25">
      <c r="A107" s="28" t="s">
        <v>25</v>
      </c>
      <c r="B107" s="29"/>
      <c r="C107" s="29"/>
      <c r="D107" s="27"/>
      <c r="E107" s="27"/>
      <c r="F107" s="27"/>
      <c r="G107" s="27"/>
    </row>
    <row r="108" spans="1:10" x14ac:dyDescent="0.25">
      <c r="A108" s="30" t="s">
        <v>0</v>
      </c>
      <c r="B108" s="31"/>
      <c r="C108" s="31"/>
      <c r="D108" s="27"/>
      <c r="E108" s="27"/>
      <c r="F108" s="27"/>
      <c r="G108" s="27"/>
    </row>
    <row r="109" spans="1:10" x14ac:dyDescent="0.25">
      <c r="A109" s="32"/>
      <c r="B109" s="32"/>
      <c r="C109" s="32"/>
    </row>
    <row r="110" spans="1:10" x14ac:dyDescent="0.25">
      <c r="H110" s="33" t="s">
        <v>48</v>
      </c>
      <c r="I110" s="262" t="str">
        <f>+J13</f>
        <v xml:space="preserve"> 21 Maret 2022</v>
      </c>
      <c r="J110" s="266"/>
    </row>
    <row r="114" spans="8:10" ht="18" customHeight="1" x14ac:dyDescent="0.25"/>
    <row r="115" spans="8:10" ht="17.25" customHeight="1" x14ac:dyDescent="0.25"/>
    <row r="117" spans="8:10" x14ac:dyDescent="0.25">
      <c r="H117" s="263" t="s">
        <v>26</v>
      </c>
      <c r="I117" s="263"/>
      <c r="J117" s="263"/>
    </row>
  </sheetData>
  <mergeCells count="85">
    <mergeCell ref="H18:I18"/>
    <mergeCell ref="A10:J10"/>
    <mergeCell ref="G12:H12"/>
    <mergeCell ref="G13:H13"/>
    <mergeCell ref="G14:H14"/>
    <mergeCell ref="H17:I17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42:I42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54:I54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66:I66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78:I78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90:I90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117:J117"/>
    <mergeCell ref="H91:I91"/>
    <mergeCell ref="H92:I92"/>
    <mergeCell ref="A93:I93"/>
    <mergeCell ref="L93:M93"/>
    <mergeCell ref="A94:B94"/>
    <mergeCell ref="I110:J11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2:Q41"/>
  <sheetViews>
    <sheetView topLeftCell="A25" workbookViewId="0">
      <selection activeCell="E18" sqref="E18"/>
    </sheetView>
  </sheetViews>
  <sheetFormatPr defaultRowHeight="15.75" x14ac:dyDescent="0.25"/>
  <cols>
    <col min="1" max="1" width="4.85546875" style="2" customWidth="1"/>
    <col min="2" max="2" width="10.85546875" style="2" customWidth="1"/>
    <col min="3" max="3" width="9" style="2" customWidth="1"/>
    <col min="4" max="4" width="28.5703125" style="2" customWidth="1"/>
    <col min="5" max="5" width="13.42578125" style="2" customWidth="1"/>
    <col min="6" max="6" width="6.5703125" style="2" customWidth="1"/>
    <col min="7" max="7" width="13" style="3" customWidth="1"/>
    <col min="8" max="8" width="1.28515625" style="3" customWidth="1"/>
    <col min="9" max="9" width="17.7109375" style="2" customWidth="1"/>
    <col min="10" max="10" width="9.140625" style="2"/>
    <col min="11" max="11" width="11.7109375" style="2" bestFit="1" customWidth="1"/>
    <col min="12" max="12" width="10.42578125" style="2" bestFit="1" customWidth="1"/>
    <col min="13" max="13" width="15.7109375" style="2" bestFit="1" customWidth="1"/>
    <col min="14" max="14" width="12.7109375" style="2" bestFit="1" customWidth="1"/>
    <col min="15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1</v>
      </c>
      <c r="B3" s="34"/>
    </row>
    <row r="4" spans="1:9" ht="18" customHeight="1" x14ac:dyDescent="0.25">
      <c r="A4" s="4" t="s">
        <v>2</v>
      </c>
      <c r="B4" s="34"/>
    </row>
    <row r="5" spans="1:9" ht="18" customHeight="1" x14ac:dyDescent="0.25">
      <c r="A5" s="4" t="s">
        <v>3</v>
      </c>
      <c r="B5" s="34"/>
    </row>
    <row r="6" spans="1:9" ht="18" customHeight="1" x14ac:dyDescent="0.25">
      <c r="A6" s="4" t="s">
        <v>4</v>
      </c>
      <c r="B6" s="34"/>
    </row>
    <row r="7" spans="1:9" ht="18" customHeight="1" x14ac:dyDescent="0.25">
      <c r="A7" s="4" t="s">
        <v>5</v>
      </c>
      <c r="B7" s="34"/>
    </row>
    <row r="8" spans="1:9" ht="16.5" thickBot="1" x14ac:dyDescent="0.3"/>
    <row r="9" spans="1:9" ht="24.75" customHeight="1" thickBot="1" x14ac:dyDescent="0.3">
      <c r="A9" s="251" t="s">
        <v>6</v>
      </c>
      <c r="B9" s="252"/>
      <c r="C9" s="252"/>
      <c r="D9" s="252"/>
      <c r="E9" s="252"/>
      <c r="F9" s="252"/>
      <c r="G9" s="252"/>
      <c r="H9" s="252"/>
      <c r="I9" s="253"/>
    </row>
    <row r="11" spans="1:9" ht="23.25" customHeight="1" x14ac:dyDescent="0.25">
      <c r="A11" s="35" t="s">
        <v>7</v>
      </c>
      <c r="B11" s="35" t="s">
        <v>371</v>
      </c>
      <c r="G11" s="3" t="s">
        <v>27</v>
      </c>
      <c r="H11" s="5" t="s">
        <v>8</v>
      </c>
      <c r="I11" s="6" t="s">
        <v>370</v>
      </c>
    </row>
    <row r="12" spans="1:9" x14ac:dyDescent="0.25">
      <c r="G12" s="3" t="s">
        <v>9</v>
      </c>
      <c r="H12" s="5" t="s">
        <v>8</v>
      </c>
      <c r="I12" s="7" t="s">
        <v>85</v>
      </c>
    </row>
    <row r="13" spans="1:9" x14ac:dyDescent="0.25">
      <c r="G13" s="3" t="s">
        <v>28</v>
      </c>
      <c r="H13" s="5" t="s">
        <v>8</v>
      </c>
      <c r="I13" s="7" t="s">
        <v>85</v>
      </c>
    </row>
    <row r="14" spans="1:9" ht="15.75" customHeight="1" x14ac:dyDescent="0.25">
      <c r="G14" s="3" t="s">
        <v>29</v>
      </c>
      <c r="H14" s="5" t="s">
        <v>8</v>
      </c>
      <c r="I14" s="36" t="s">
        <v>376</v>
      </c>
    </row>
    <row r="15" spans="1:9" ht="20.25" customHeight="1" x14ac:dyDescent="0.25">
      <c r="A15" s="35" t="s">
        <v>10</v>
      </c>
      <c r="B15" s="6" t="s">
        <v>11</v>
      </c>
    </row>
    <row r="16" spans="1:9" ht="8.25" customHeight="1" thickBot="1" x14ac:dyDescent="0.3">
      <c r="F16" s="27"/>
    </row>
    <row r="17" spans="1:17" ht="27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9" t="s">
        <v>59</v>
      </c>
      <c r="G17" s="254" t="s">
        <v>18</v>
      </c>
      <c r="H17" s="255"/>
      <c r="I17" s="11" t="s">
        <v>19</v>
      </c>
    </row>
    <row r="18" spans="1:17" ht="55.5" customHeight="1" x14ac:dyDescent="0.25">
      <c r="A18" s="12">
        <v>1</v>
      </c>
      <c r="B18" s="37">
        <v>44641</v>
      </c>
      <c r="C18" s="46"/>
      <c r="D18" s="38" t="s">
        <v>374</v>
      </c>
      <c r="E18" s="39" t="s">
        <v>375</v>
      </c>
      <c r="F18" s="13">
        <v>2</v>
      </c>
      <c r="G18" s="256">
        <v>12500000</v>
      </c>
      <c r="H18" s="257"/>
      <c r="I18" s="41">
        <f>F18*G18</f>
        <v>25000000</v>
      </c>
      <c r="N18" s="172"/>
    </row>
    <row r="19" spans="1:17" ht="25.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60"/>
      <c r="I19" s="14">
        <f>SUM(I18:I18)</f>
        <v>25000000</v>
      </c>
      <c r="J19" s="17"/>
      <c r="K19" s="173"/>
      <c r="L19" s="173"/>
      <c r="M19" s="173"/>
      <c r="N19" s="54"/>
    </row>
    <row r="20" spans="1:17" x14ac:dyDescent="0.25">
      <c r="A20" s="261"/>
      <c r="B20" s="261"/>
      <c r="C20" s="261"/>
      <c r="D20" s="261"/>
      <c r="E20" s="207"/>
      <c r="F20" s="207"/>
      <c r="G20" s="16"/>
      <c r="H20" s="16"/>
      <c r="I20" s="17"/>
      <c r="M20" s="132"/>
    </row>
    <row r="21" spans="1:17" s="137" customFormat="1" x14ac:dyDescent="0.25">
      <c r="A21" s="209"/>
      <c r="B21" s="209"/>
      <c r="C21" s="209"/>
      <c r="D21" s="209"/>
      <c r="E21" s="209"/>
      <c r="F21" s="18" t="s">
        <v>212</v>
      </c>
      <c r="H21" s="215"/>
      <c r="I21" s="217">
        <f>I19*50%</f>
        <v>12500000</v>
      </c>
    </row>
    <row r="22" spans="1:17" s="137" customFormat="1" x14ac:dyDescent="0.25">
      <c r="A22" s="209"/>
      <c r="B22" s="209"/>
      <c r="C22" s="209"/>
      <c r="D22" s="209"/>
      <c r="E22" s="209"/>
      <c r="F22" s="18" t="s">
        <v>21</v>
      </c>
      <c r="H22" s="151"/>
      <c r="I22" s="151">
        <f>I21*1%</f>
        <v>125000</v>
      </c>
    </row>
    <row r="23" spans="1:17" s="137" customFormat="1" ht="16.5" thickBot="1" x14ac:dyDescent="0.3">
      <c r="E23" s="136"/>
      <c r="F23" s="55" t="s">
        <v>372</v>
      </c>
      <c r="G23" s="139"/>
      <c r="H23" s="153"/>
      <c r="I23" s="153">
        <f>I19-I21</f>
        <v>12500000</v>
      </c>
      <c r="Q23" s="137" t="s">
        <v>47</v>
      </c>
    </row>
    <row r="24" spans="1:17" s="137" customFormat="1" x14ac:dyDescent="0.25">
      <c r="E24" s="136"/>
      <c r="F24" s="21" t="s">
        <v>30</v>
      </c>
      <c r="H24" s="216"/>
      <c r="I24" s="154">
        <f>I21+I22</f>
        <v>12625000</v>
      </c>
    </row>
    <row r="25" spans="1:17" ht="17.25" customHeight="1" x14ac:dyDescent="0.25">
      <c r="E25" s="1"/>
      <c r="F25" s="1"/>
      <c r="G25" s="21"/>
      <c r="H25" s="21"/>
      <c r="I25" s="22"/>
    </row>
    <row r="26" spans="1:17" ht="18" customHeight="1" x14ac:dyDescent="0.25">
      <c r="A26" s="1" t="s">
        <v>373</v>
      </c>
      <c r="E26" s="1"/>
      <c r="F26" s="1"/>
      <c r="G26" s="21"/>
      <c r="H26" s="21"/>
      <c r="I26" s="22"/>
    </row>
    <row r="27" spans="1:17" ht="12" customHeight="1" x14ac:dyDescent="0.25">
      <c r="A27" s="23"/>
      <c r="E27" s="1"/>
      <c r="F27" s="1"/>
      <c r="G27" s="21"/>
      <c r="H27" s="21"/>
      <c r="I27" s="22"/>
    </row>
    <row r="28" spans="1:17" x14ac:dyDescent="0.25">
      <c r="A28" s="24" t="s">
        <v>22</v>
      </c>
    </row>
    <row r="29" spans="1:17" x14ac:dyDescent="0.25">
      <c r="A29" s="25" t="s">
        <v>23</v>
      </c>
      <c r="B29" s="26"/>
      <c r="C29" s="26"/>
      <c r="D29" s="26"/>
      <c r="E29" s="27"/>
    </row>
    <row r="30" spans="1:17" x14ac:dyDescent="0.25">
      <c r="A30" s="25" t="s">
        <v>24</v>
      </c>
      <c r="B30" s="26"/>
      <c r="C30" s="26"/>
      <c r="D30" s="27"/>
      <c r="E30" s="27"/>
    </row>
    <row r="31" spans="1:17" x14ac:dyDescent="0.25">
      <c r="A31" s="28" t="s">
        <v>25</v>
      </c>
      <c r="B31" s="29"/>
      <c r="C31" s="29"/>
      <c r="D31" s="43"/>
      <c r="E31" s="27"/>
    </row>
    <row r="32" spans="1:17" x14ac:dyDescent="0.25">
      <c r="A32" s="30" t="s">
        <v>0</v>
      </c>
      <c r="B32" s="31"/>
      <c r="C32" s="31"/>
      <c r="D32" s="29"/>
      <c r="E32" s="27"/>
    </row>
    <row r="33" spans="1:9" ht="9" customHeight="1" x14ac:dyDescent="0.25">
      <c r="A33" s="32"/>
      <c r="B33" s="32"/>
      <c r="C33" s="32"/>
      <c r="D33" s="44"/>
    </row>
    <row r="34" spans="1:9" x14ac:dyDescent="0.25">
      <c r="G34" s="33" t="s">
        <v>31</v>
      </c>
      <c r="H34" s="262" t="str">
        <f>+I12</f>
        <v xml:space="preserve"> 21 Maret 2022</v>
      </c>
      <c r="I34" s="262"/>
    </row>
    <row r="41" spans="1:9" x14ac:dyDescent="0.25">
      <c r="G41" s="250" t="s">
        <v>26</v>
      </c>
      <c r="H41" s="250"/>
      <c r="I41" s="250"/>
    </row>
  </sheetData>
  <mergeCells count="7">
    <mergeCell ref="G41:I41"/>
    <mergeCell ref="A9:I9"/>
    <mergeCell ref="G17:H17"/>
    <mergeCell ref="G18:H18"/>
    <mergeCell ref="A19:H19"/>
    <mergeCell ref="A20:D20"/>
    <mergeCell ref="H34:I34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2:L45"/>
  <sheetViews>
    <sheetView topLeftCell="A16" workbookViewId="0">
      <selection activeCell="C18" sqref="C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13" t="s">
        <v>8</v>
      </c>
      <c r="J12" s="6" t="s">
        <v>378</v>
      </c>
    </row>
    <row r="13" spans="1:10" x14ac:dyDescent="0.25">
      <c r="G13" s="267" t="s">
        <v>9</v>
      </c>
      <c r="H13" s="267"/>
      <c r="I13" s="213" t="s">
        <v>8</v>
      </c>
      <c r="J13" s="7" t="s">
        <v>85</v>
      </c>
    </row>
    <row r="14" spans="1:10" x14ac:dyDescent="0.25">
      <c r="G14" s="267" t="s">
        <v>57</v>
      </c>
      <c r="H14" s="267"/>
      <c r="I14" s="213" t="s">
        <v>8</v>
      </c>
      <c r="J14" s="2" t="s">
        <v>187</v>
      </c>
    </row>
    <row r="15" spans="1:10" x14ac:dyDescent="0.25">
      <c r="A15" s="2" t="s">
        <v>10</v>
      </c>
      <c r="B15" s="6" t="s">
        <v>11</v>
      </c>
      <c r="C15" s="6"/>
      <c r="I15" s="213"/>
      <c r="J15" s="2" t="s">
        <v>367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11" t="s">
        <v>59</v>
      </c>
      <c r="G17" s="211" t="s">
        <v>17</v>
      </c>
      <c r="H17" s="264" t="s">
        <v>18</v>
      </c>
      <c r="I17" s="265"/>
      <c r="J17" s="11" t="s">
        <v>19</v>
      </c>
    </row>
    <row r="18" spans="1:12" ht="43.5" customHeight="1" x14ac:dyDescent="0.25">
      <c r="A18" s="12">
        <v>1</v>
      </c>
      <c r="B18" s="49">
        <f>'[18]403322'!E3</f>
        <v>44602</v>
      </c>
      <c r="C18" s="50">
        <f>'[18]403322'!A3</f>
        <v>403322</v>
      </c>
      <c r="D18" s="51" t="s">
        <v>188</v>
      </c>
      <c r="E18" s="51" t="s">
        <v>189</v>
      </c>
      <c r="F18" s="52">
        <f>'[18]403322'!Q3</f>
        <v>2</v>
      </c>
      <c r="G18" s="59">
        <f>'[18]403322'!N5</f>
        <v>220.5</v>
      </c>
      <c r="H18" s="256">
        <v>14000</v>
      </c>
      <c r="I18" s="257"/>
      <c r="J18" s="212">
        <f>G18*H18</f>
        <v>3087000</v>
      </c>
      <c r="L18" s="60"/>
    </row>
    <row r="19" spans="1:12" ht="43.5" customHeight="1" x14ac:dyDescent="0.25">
      <c r="A19" s="12">
        <f>A18+1</f>
        <v>2</v>
      </c>
      <c r="B19" s="49">
        <f>'[18]403346'!E3</f>
        <v>44608</v>
      </c>
      <c r="C19" s="50">
        <f>'[18]403346'!A3</f>
        <v>403346</v>
      </c>
      <c r="D19" s="51" t="s">
        <v>188</v>
      </c>
      <c r="E19" s="51" t="s">
        <v>189</v>
      </c>
      <c r="F19" s="52">
        <f>'[18]403346'!Q3</f>
        <v>1</v>
      </c>
      <c r="G19" s="124">
        <v>100</v>
      </c>
      <c r="H19" s="256">
        <v>14000</v>
      </c>
      <c r="I19" s="257"/>
      <c r="J19" s="212">
        <f t="shared" ref="J19" si="0">G19*H19</f>
        <v>1400000</v>
      </c>
      <c r="L19" s="60"/>
    </row>
    <row r="20" spans="1:12" ht="43.5" customHeight="1" x14ac:dyDescent="0.25">
      <c r="A20" s="12">
        <f t="shared" ref="A20:A21" si="1">A19+1</f>
        <v>3</v>
      </c>
      <c r="B20" s="49">
        <f>'[18]403156'!E3</f>
        <v>44610</v>
      </c>
      <c r="C20" s="50">
        <f>'[18]403156'!A3</f>
        <v>403156</v>
      </c>
      <c r="D20" s="51" t="s">
        <v>188</v>
      </c>
      <c r="E20" s="51" t="s">
        <v>189</v>
      </c>
      <c r="F20" s="52">
        <f>'[18]403156'!Q3</f>
        <v>1</v>
      </c>
      <c r="G20" s="124">
        <v>100</v>
      </c>
      <c r="H20" s="256">
        <v>14000</v>
      </c>
      <c r="I20" s="257"/>
      <c r="J20" s="212">
        <f>G20*H20</f>
        <v>1400000</v>
      </c>
      <c r="L20" s="60"/>
    </row>
    <row r="21" spans="1:12" ht="43.5" customHeight="1" x14ac:dyDescent="0.25">
      <c r="A21" s="12">
        <f t="shared" si="1"/>
        <v>4</v>
      </c>
      <c r="B21" s="49">
        <f>'[18]404753'!E3</f>
        <v>44616</v>
      </c>
      <c r="C21" s="50">
        <f>'[18]404753'!A3</f>
        <v>404753</v>
      </c>
      <c r="D21" s="51" t="s">
        <v>188</v>
      </c>
      <c r="E21" s="51" t="s">
        <v>189</v>
      </c>
      <c r="F21" s="52">
        <f>'[18]404753'!Q3</f>
        <v>3</v>
      </c>
      <c r="G21" s="124">
        <v>100</v>
      </c>
      <c r="H21" s="256">
        <v>14000</v>
      </c>
      <c r="I21" s="257"/>
      <c r="J21" s="212">
        <f>G21*H21</f>
        <v>1400000</v>
      </c>
      <c r="L21" s="60"/>
    </row>
    <row r="22" spans="1:12" ht="32.25" customHeight="1" thickBot="1" x14ac:dyDescent="0.3">
      <c r="A22" s="258" t="s">
        <v>20</v>
      </c>
      <c r="B22" s="259"/>
      <c r="C22" s="259"/>
      <c r="D22" s="259"/>
      <c r="E22" s="259"/>
      <c r="F22" s="259"/>
      <c r="G22" s="259"/>
      <c r="H22" s="259"/>
      <c r="I22" s="260"/>
      <c r="J22" s="14">
        <f>SUM(J18:J21)</f>
        <v>7287000</v>
      </c>
      <c r="L22" s="3"/>
    </row>
    <row r="23" spans="1:12" x14ac:dyDescent="0.25">
      <c r="A23" s="261"/>
      <c r="B23" s="261"/>
      <c r="C23" s="210"/>
      <c r="D23" s="210"/>
      <c r="E23" s="210"/>
      <c r="F23" s="210"/>
      <c r="G23" s="210"/>
      <c r="H23" s="16"/>
      <c r="I23" s="16"/>
      <c r="J23" s="17"/>
    </row>
    <row r="24" spans="1:12" x14ac:dyDescent="0.25">
      <c r="A24" s="210"/>
      <c r="B24" s="210"/>
      <c r="C24" s="210"/>
      <c r="D24" s="210"/>
      <c r="E24" s="210"/>
      <c r="F24" s="210"/>
      <c r="G24" s="18" t="s">
        <v>61</v>
      </c>
      <c r="H24" s="18"/>
      <c r="I24" s="16"/>
      <c r="J24" s="17">
        <f>J22*10%</f>
        <v>728700</v>
      </c>
      <c r="L24" s="54"/>
    </row>
    <row r="25" spans="1:12" x14ac:dyDescent="0.25">
      <c r="A25" s="210"/>
      <c r="B25" s="210"/>
      <c r="C25" s="210"/>
      <c r="D25" s="210"/>
      <c r="E25" s="210"/>
      <c r="F25" s="210"/>
      <c r="G25" s="61" t="s">
        <v>62</v>
      </c>
      <c r="H25" s="61"/>
      <c r="I25" s="62"/>
      <c r="J25" s="63">
        <f>J22-J24</f>
        <v>6558300</v>
      </c>
      <c r="L25" s="54"/>
    </row>
    <row r="26" spans="1:12" x14ac:dyDescent="0.25">
      <c r="A26" s="210"/>
      <c r="B26" s="210"/>
      <c r="C26" s="210"/>
      <c r="D26" s="210"/>
      <c r="E26" s="210"/>
      <c r="F26" s="210"/>
      <c r="G26" s="18" t="s">
        <v>21</v>
      </c>
      <c r="H26" s="18"/>
      <c r="I26" s="54" t="e">
        <f>#REF!*1%</f>
        <v>#REF!</v>
      </c>
      <c r="J26" s="17">
        <f>J25*1%</f>
        <v>65583</v>
      </c>
    </row>
    <row r="27" spans="1:12" ht="16.5" thickBot="1" x14ac:dyDescent="0.3">
      <c r="A27" s="210"/>
      <c r="B27" s="210"/>
      <c r="C27" s="210"/>
      <c r="D27" s="210"/>
      <c r="E27" s="210"/>
      <c r="F27" s="210"/>
      <c r="G27" s="19" t="s">
        <v>46</v>
      </c>
      <c r="H27" s="19"/>
      <c r="I27" s="20">
        <f>I23*10%</f>
        <v>0</v>
      </c>
      <c r="J27" s="20">
        <f>J25*2%</f>
        <v>131166</v>
      </c>
    </row>
    <row r="28" spans="1:12" x14ac:dyDescent="0.25">
      <c r="E28" s="1"/>
      <c r="F28" s="1"/>
      <c r="G28" s="21" t="s">
        <v>63</v>
      </c>
      <c r="H28" s="21"/>
      <c r="I28" s="22" t="e">
        <f>I22+I26</f>
        <v>#REF!</v>
      </c>
      <c r="J28" s="22">
        <f>J25+J26-J27</f>
        <v>6492717</v>
      </c>
    </row>
    <row r="29" spans="1:12" x14ac:dyDescent="0.25">
      <c r="E29" s="1"/>
      <c r="F29" s="1"/>
      <c r="G29" s="21"/>
      <c r="H29" s="21"/>
      <c r="I29" s="22"/>
      <c r="J29" s="22"/>
    </row>
    <row r="30" spans="1:12" x14ac:dyDescent="0.25">
      <c r="A30" s="1" t="s">
        <v>377</v>
      </c>
      <c r="D30" s="1"/>
      <c r="E30" s="1"/>
      <c r="F30" s="1"/>
      <c r="G30" s="1"/>
      <c r="H30" s="21"/>
      <c r="I30" s="21"/>
      <c r="J30" s="22"/>
    </row>
    <row r="31" spans="1:12" x14ac:dyDescent="0.25">
      <c r="D31" s="1"/>
      <c r="E31" s="1"/>
      <c r="F31" s="1"/>
      <c r="G31" s="1"/>
      <c r="H31" s="21"/>
      <c r="I31" s="21"/>
      <c r="J31" s="22"/>
    </row>
    <row r="32" spans="1:12" x14ac:dyDescent="0.25">
      <c r="A32" s="24" t="s">
        <v>22</v>
      </c>
    </row>
    <row r="33" spans="1:10" x14ac:dyDescent="0.25">
      <c r="A33" s="25" t="s">
        <v>23</v>
      </c>
      <c r="B33" s="26"/>
      <c r="C33" s="26"/>
      <c r="D33" s="27"/>
      <c r="E33" s="27"/>
      <c r="F33" s="27"/>
      <c r="G33" s="27"/>
    </row>
    <row r="34" spans="1:10" x14ac:dyDescent="0.25">
      <c r="A34" s="25" t="s">
        <v>24</v>
      </c>
      <c r="B34" s="26"/>
      <c r="C34" s="26"/>
      <c r="D34" s="27"/>
      <c r="E34" s="27"/>
      <c r="F34" s="27"/>
      <c r="G34" s="27"/>
    </row>
    <row r="35" spans="1:10" x14ac:dyDescent="0.25">
      <c r="A35" s="28" t="s">
        <v>25</v>
      </c>
      <c r="B35" s="29"/>
      <c r="C35" s="29"/>
      <c r="D35" s="27"/>
      <c r="E35" s="27"/>
      <c r="F35" s="27"/>
      <c r="G35" s="27"/>
    </row>
    <row r="36" spans="1:10" x14ac:dyDescent="0.25">
      <c r="A36" s="30" t="s">
        <v>0</v>
      </c>
      <c r="B36" s="31"/>
      <c r="C36" s="31"/>
      <c r="D36" s="27"/>
      <c r="E36" s="27"/>
      <c r="F36" s="27"/>
      <c r="G36" s="27"/>
    </row>
    <row r="37" spans="1:10" x14ac:dyDescent="0.25">
      <c r="A37" s="32"/>
      <c r="B37" s="32"/>
      <c r="C37" s="32"/>
    </row>
    <row r="38" spans="1:10" x14ac:dyDescent="0.25">
      <c r="H38" s="33" t="s">
        <v>48</v>
      </c>
      <c r="I38" s="262" t="str">
        <f>+J13</f>
        <v xml:space="preserve"> 21 Maret 2022</v>
      </c>
      <c r="J38" s="266"/>
    </row>
    <row r="42" spans="1:10" ht="18" customHeight="1" x14ac:dyDescent="0.25"/>
    <row r="43" spans="1:10" ht="17.25" customHeight="1" x14ac:dyDescent="0.25"/>
    <row r="45" spans="1:10" x14ac:dyDescent="0.25">
      <c r="H45" s="263" t="s">
        <v>26</v>
      </c>
      <c r="I45" s="263"/>
      <c r="J45" s="263"/>
    </row>
  </sheetData>
  <mergeCells count="13">
    <mergeCell ref="H45:J45"/>
    <mergeCell ref="H19:I19"/>
    <mergeCell ref="H20:I20"/>
    <mergeCell ref="H21:I21"/>
    <mergeCell ref="A22:I22"/>
    <mergeCell ref="A23:B23"/>
    <mergeCell ref="I38:J38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2:L46"/>
  <sheetViews>
    <sheetView topLeftCell="A19" workbookViewId="0">
      <selection activeCell="J28" sqref="J2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6.5" thickBot="1" x14ac:dyDescent="0.3"/>
    <row r="9" spans="1:10" ht="23.25" customHeight="1" thickBot="1" x14ac:dyDescent="0.3">
      <c r="A9" s="251" t="s">
        <v>6</v>
      </c>
      <c r="B9" s="252"/>
      <c r="C9" s="252"/>
      <c r="D9" s="252"/>
      <c r="E9" s="252"/>
      <c r="F9" s="252"/>
      <c r="G9" s="252"/>
      <c r="H9" s="252"/>
      <c r="I9" s="252"/>
      <c r="J9" s="253"/>
    </row>
    <row r="10" spans="1:10" ht="10.5" customHeight="1" x14ac:dyDescent="0.25"/>
    <row r="11" spans="1:10" x14ac:dyDescent="0.25">
      <c r="A11" s="2" t="s">
        <v>7</v>
      </c>
      <c r="B11" s="2" t="s">
        <v>56</v>
      </c>
      <c r="G11" s="267" t="s">
        <v>27</v>
      </c>
      <c r="H11" s="267"/>
      <c r="I11" s="213" t="s">
        <v>8</v>
      </c>
      <c r="J11" s="6" t="s">
        <v>381</v>
      </c>
    </row>
    <row r="12" spans="1:10" x14ac:dyDescent="0.25">
      <c r="G12" s="267" t="s">
        <v>9</v>
      </c>
      <c r="H12" s="267"/>
      <c r="I12" s="213" t="s">
        <v>8</v>
      </c>
      <c r="J12" s="7" t="s">
        <v>85</v>
      </c>
    </row>
    <row r="13" spans="1:10" x14ac:dyDescent="0.25">
      <c r="G13" s="267" t="s">
        <v>57</v>
      </c>
      <c r="H13" s="267"/>
      <c r="I13" s="213" t="s">
        <v>8</v>
      </c>
      <c r="J13" s="2" t="s">
        <v>379</v>
      </c>
    </row>
    <row r="14" spans="1:10" x14ac:dyDescent="0.25">
      <c r="A14" s="2" t="s">
        <v>10</v>
      </c>
      <c r="B14" s="6" t="s">
        <v>11</v>
      </c>
      <c r="C14" s="6"/>
      <c r="I14" s="213"/>
      <c r="J14" s="2" t="s">
        <v>367</v>
      </c>
    </row>
    <row r="15" spans="1:10" ht="9" customHeight="1" thickBot="1" x14ac:dyDescent="0.3"/>
    <row r="16" spans="1:10" ht="26.25" customHeight="1" x14ac:dyDescent="0.25">
      <c r="A16" s="8" t="s">
        <v>12</v>
      </c>
      <c r="B16" s="9" t="s">
        <v>13</v>
      </c>
      <c r="C16" s="9" t="s">
        <v>14</v>
      </c>
      <c r="D16" s="9" t="s">
        <v>15</v>
      </c>
      <c r="E16" s="9" t="s">
        <v>16</v>
      </c>
      <c r="F16" s="211" t="s">
        <v>59</v>
      </c>
      <c r="G16" s="211" t="s">
        <v>17</v>
      </c>
      <c r="H16" s="264" t="s">
        <v>18</v>
      </c>
      <c r="I16" s="265"/>
      <c r="J16" s="11" t="s">
        <v>19</v>
      </c>
    </row>
    <row r="17" spans="1:12" ht="40.5" customHeight="1" x14ac:dyDescent="0.25">
      <c r="A17" s="12">
        <v>1</v>
      </c>
      <c r="B17" s="49">
        <f>'[19]403344'!E3</f>
        <v>44608</v>
      </c>
      <c r="C17" s="50">
        <f>'[19]403344'!A3</f>
        <v>403344</v>
      </c>
      <c r="D17" s="51" t="s">
        <v>336</v>
      </c>
      <c r="E17" s="51" t="s">
        <v>337</v>
      </c>
      <c r="F17" s="52">
        <f>'[19]403344'!Q3</f>
        <v>10</v>
      </c>
      <c r="G17" s="13">
        <v>100</v>
      </c>
      <c r="H17" s="256">
        <v>3000</v>
      </c>
      <c r="I17" s="257"/>
      <c r="J17" s="212">
        <f>G17*H17</f>
        <v>300000</v>
      </c>
      <c r="L17" s="60"/>
    </row>
    <row r="18" spans="1:12" ht="40.5" customHeight="1" x14ac:dyDescent="0.25">
      <c r="A18" s="12">
        <f>A17+1</f>
        <v>2</v>
      </c>
      <c r="B18" s="49">
        <f>'[19]403350'!E3</f>
        <v>44609</v>
      </c>
      <c r="C18" s="50">
        <f>'[19]403350'!A3</f>
        <v>403350</v>
      </c>
      <c r="D18" s="51" t="s">
        <v>336</v>
      </c>
      <c r="E18" s="51" t="s">
        <v>337</v>
      </c>
      <c r="F18" s="52">
        <f>'[19]403350'!Q3</f>
        <v>1</v>
      </c>
      <c r="G18" s="124">
        <v>100</v>
      </c>
      <c r="H18" s="256">
        <v>3000</v>
      </c>
      <c r="I18" s="257"/>
      <c r="J18" s="212">
        <f t="shared" ref="J18:J22" si="0">G18*H18</f>
        <v>300000</v>
      </c>
      <c r="L18" s="60"/>
    </row>
    <row r="19" spans="1:12" ht="40.5" customHeight="1" x14ac:dyDescent="0.25">
      <c r="A19" s="12">
        <f t="shared" ref="A19:A22" si="1">A18+1</f>
        <v>3</v>
      </c>
      <c r="B19" s="49">
        <f>'[19]403155'!E3</f>
        <v>44610</v>
      </c>
      <c r="C19" s="50">
        <f>'[19]403155'!A3</f>
        <v>403155</v>
      </c>
      <c r="D19" s="51" t="s">
        <v>336</v>
      </c>
      <c r="E19" s="51" t="s">
        <v>337</v>
      </c>
      <c r="F19" s="52">
        <f>'[19]403155'!Q3</f>
        <v>5</v>
      </c>
      <c r="G19" s="52">
        <v>100</v>
      </c>
      <c r="H19" s="256">
        <v>3000</v>
      </c>
      <c r="I19" s="257"/>
      <c r="J19" s="212">
        <f>G19*H19</f>
        <v>300000</v>
      </c>
      <c r="L19" s="60"/>
    </row>
    <row r="20" spans="1:12" ht="40.5" customHeight="1" x14ac:dyDescent="0.25">
      <c r="A20" s="12">
        <f t="shared" si="1"/>
        <v>4</v>
      </c>
      <c r="B20" s="49">
        <f>'[19]403163'!E3</f>
        <v>44611</v>
      </c>
      <c r="C20" s="50">
        <f>'[19]403163'!A3</f>
        <v>403163</v>
      </c>
      <c r="D20" s="51" t="s">
        <v>336</v>
      </c>
      <c r="E20" s="51" t="s">
        <v>337</v>
      </c>
      <c r="F20" s="52">
        <f>'[19]403163'!Q3</f>
        <v>1</v>
      </c>
      <c r="G20" s="52">
        <v>100</v>
      </c>
      <c r="H20" s="256">
        <v>3000</v>
      </c>
      <c r="I20" s="257"/>
      <c r="J20" s="212">
        <f>G20*H20</f>
        <v>300000</v>
      </c>
      <c r="L20" s="60"/>
    </row>
    <row r="21" spans="1:12" ht="40.5" customHeight="1" x14ac:dyDescent="0.25">
      <c r="A21" s="12">
        <f t="shared" si="1"/>
        <v>5</v>
      </c>
      <c r="B21" s="49">
        <f>'[19]404665'!E3</f>
        <v>44612</v>
      </c>
      <c r="C21" s="50">
        <f>'[19]404665'!A3</f>
        <v>404665</v>
      </c>
      <c r="D21" s="51" t="s">
        <v>336</v>
      </c>
      <c r="E21" s="51" t="s">
        <v>337</v>
      </c>
      <c r="F21" s="52">
        <f>'[19]404665'!Q3</f>
        <v>1</v>
      </c>
      <c r="G21" s="52">
        <v>100</v>
      </c>
      <c r="H21" s="256">
        <v>3000</v>
      </c>
      <c r="I21" s="257"/>
      <c r="J21" s="212">
        <f>G21*H21</f>
        <v>300000</v>
      </c>
      <c r="L21" s="60"/>
    </row>
    <row r="22" spans="1:12" ht="40.5" customHeight="1" x14ac:dyDescent="0.25">
      <c r="A22" s="12">
        <f t="shared" si="1"/>
        <v>6</v>
      </c>
      <c r="B22" s="49">
        <f>'[19]404686'!E3</f>
        <v>44618</v>
      </c>
      <c r="C22" s="50">
        <f>'[19]404686'!A3</f>
        <v>404686</v>
      </c>
      <c r="D22" s="51" t="s">
        <v>336</v>
      </c>
      <c r="E22" s="51" t="s">
        <v>337</v>
      </c>
      <c r="F22" s="52">
        <f>'[19]404686'!Q3</f>
        <v>3</v>
      </c>
      <c r="G22" s="52">
        <v>100</v>
      </c>
      <c r="H22" s="256">
        <v>3000</v>
      </c>
      <c r="I22" s="257"/>
      <c r="J22" s="212">
        <f t="shared" si="0"/>
        <v>300000</v>
      </c>
      <c r="L22" s="60"/>
    </row>
    <row r="23" spans="1:12" ht="32.25" customHeight="1" thickBot="1" x14ac:dyDescent="0.3">
      <c r="A23" s="258" t="s">
        <v>20</v>
      </c>
      <c r="B23" s="259"/>
      <c r="C23" s="259"/>
      <c r="D23" s="259"/>
      <c r="E23" s="259"/>
      <c r="F23" s="259"/>
      <c r="G23" s="259"/>
      <c r="H23" s="259"/>
      <c r="I23" s="260"/>
      <c r="J23" s="14">
        <f>SUM(J17:J22)</f>
        <v>1800000</v>
      </c>
      <c r="L23" s="3" t="e">
        <f>'[19]403344'!P18+#REF!+#REF!+#REF!+#REF!+#REF!+#REF!+#REF!+#REF!+#REF!+#REF!+#REF!+#REF!+#REF!+#REF!+#REF!+#REF!+#REF!+#REF!+#REF!+#REF!+#REF!+#REF!+#REF!+#REF!+#REF!+#REF!+#REF!+#REF!+#REF!</f>
        <v>#REF!</v>
      </c>
    </row>
    <row r="24" spans="1:12" ht="9.75" customHeight="1" x14ac:dyDescent="0.25">
      <c r="A24" s="261"/>
      <c r="B24" s="261"/>
      <c r="C24" s="210"/>
      <c r="D24" s="210"/>
      <c r="E24" s="210"/>
      <c r="F24" s="210"/>
      <c r="G24" s="210"/>
      <c r="H24" s="16"/>
      <c r="I24" s="16"/>
      <c r="J24" s="17"/>
    </row>
    <row r="25" spans="1:12" x14ac:dyDescent="0.25">
      <c r="A25" s="210"/>
      <c r="B25" s="210"/>
      <c r="C25" s="210"/>
      <c r="D25" s="210"/>
      <c r="E25" s="210"/>
      <c r="F25" s="210"/>
      <c r="G25" s="18" t="s">
        <v>61</v>
      </c>
      <c r="H25" s="18"/>
      <c r="I25" s="16"/>
      <c r="J25" s="17">
        <f>J23*10%</f>
        <v>180000</v>
      </c>
      <c r="L25" s="54"/>
    </row>
    <row r="26" spans="1:12" x14ac:dyDescent="0.25">
      <c r="A26" s="210"/>
      <c r="B26" s="210"/>
      <c r="C26" s="210"/>
      <c r="D26" s="210"/>
      <c r="E26" s="210"/>
      <c r="F26" s="210"/>
      <c r="G26" s="61" t="s">
        <v>62</v>
      </c>
      <c r="H26" s="61"/>
      <c r="I26" s="62"/>
      <c r="J26" s="63">
        <f>J23-J25</f>
        <v>1620000</v>
      </c>
      <c r="L26" s="54"/>
    </row>
    <row r="27" spans="1:12" x14ac:dyDescent="0.25">
      <c r="A27" s="210"/>
      <c r="B27" s="210"/>
      <c r="C27" s="210"/>
      <c r="D27" s="210"/>
      <c r="E27" s="210"/>
      <c r="F27" s="210"/>
      <c r="G27" s="18" t="s">
        <v>21</v>
      </c>
      <c r="H27" s="18"/>
      <c r="I27" s="54" t="e">
        <f>#REF!*1%</f>
        <v>#REF!</v>
      </c>
      <c r="J27" s="17">
        <f>J26*1%</f>
        <v>16200</v>
      </c>
    </row>
    <row r="28" spans="1:12" ht="16.5" thickBot="1" x14ac:dyDescent="0.3">
      <c r="A28" s="210"/>
      <c r="B28" s="210"/>
      <c r="C28" s="210"/>
      <c r="D28" s="210"/>
      <c r="E28" s="210"/>
      <c r="F28" s="210"/>
      <c r="G28" s="19" t="s">
        <v>46</v>
      </c>
      <c r="H28" s="19"/>
      <c r="I28" s="20">
        <f>I24*10%</f>
        <v>0</v>
      </c>
      <c r="J28" s="20">
        <f>J26*2%</f>
        <v>32400</v>
      </c>
    </row>
    <row r="29" spans="1:12" x14ac:dyDescent="0.25">
      <c r="E29" s="1"/>
      <c r="F29" s="1"/>
      <c r="G29" s="21" t="s">
        <v>63</v>
      </c>
      <c r="H29" s="21"/>
      <c r="I29" s="22" t="e">
        <f>I23+I27</f>
        <v>#REF!</v>
      </c>
      <c r="J29" s="22">
        <f>J26+J27-J28</f>
        <v>1603800</v>
      </c>
    </row>
    <row r="30" spans="1:12" ht="11.25" customHeight="1" x14ac:dyDescent="0.25">
      <c r="E30" s="1"/>
      <c r="F30" s="1"/>
      <c r="G30" s="21"/>
      <c r="H30" s="21"/>
      <c r="I30" s="22"/>
      <c r="J30" s="22"/>
    </row>
    <row r="31" spans="1:12" x14ac:dyDescent="0.25">
      <c r="A31" s="1" t="s">
        <v>380</v>
      </c>
      <c r="D31" s="1"/>
      <c r="E31" s="1"/>
      <c r="F31" s="1"/>
      <c r="G31" s="1"/>
      <c r="H31" s="21"/>
      <c r="I31" s="21"/>
      <c r="J31" s="22"/>
    </row>
    <row r="32" spans="1:12" ht="12.75" customHeight="1" x14ac:dyDescent="0.25">
      <c r="A32" s="23"/>
      <c r="D32" s="1"/>
      <c r="E32" s="1"/>
      <c r="F32" s="1"/>
      <c r="G32" s="1"/>
      <c r="H32" s="21"/>
      <c r="I32" s="21"/>
      <c r="J32" s="22"/>
    </row>
    <row r="33" spans="1:10" x14ac:dyDescent="0.25">
      <c r="A33" s="24" t="s">
        <v>22</v>
      </c>
    </row>
    <row r="34" spans="1:10" x14ac:dyDescent="0.25">
      <c r="A34" s="25" t="s">
        <v>23</v>
      </c>
      <c r="B34" s="26"/>
      <c r="C34" s="26"/>
      <c r="D34" s="27"/>
      <c r="E34" s="27"/>
      <c r="F34" s="27"/>
      <c r="G34" s="27"/>
    </row>
    <row r="35" spans="1:10" x14ac:dyDescent="0.25">
      <c r="A35" s="25" t="s">
        <v>24</v>
      </c>
      <c r="B35" s="26"/>
      <c r="C35" s="26"/>
      <c r="D35" s="27"/>
      <c r="E35" s="27"/>
      <c r="F35" s="27"/>
      <c r="G35" s="27"/>
    </row>
    <row r="36" spans="1:10" x14ac:dyDescent="0.25">
      <c r="A36" s="28" t="s">
        <v>25</v>
      </c>
      <c r="B36" s="29"/>
      <c r="C36" s="29"/>
      <c r="D36" s="27"/>
      <c r="E36" s="27"/>
      <c r="F36" s="27"/>
      <c r="G36" s="27"/>
    </row>
    <row r="37" spans="1:10" x14ac:dyDescent="0.25">
      <c r="A37" s="30" t="s">
        <v>0</v>
      </c>
      <c r="B37" s="31"/>
      <c r="C37" s="31"/>
      <c r="D37" s="27"/>
      <c r="E37" s="27"/>
      <c r="F37" s="27"/>
      <c r="G37" s="27"/>
    </row>
    <row r="38" spans="1:10" x14ac:dyDescent="0.25">
      <c r="A38" s="32"/>
      <c r="B38" s="32"/>
      <c r="C38" s="32"/>
    </row>
    <row r="39" spans="1:10" x14ac:dyDescent="0.25">
      <c r="H39" s="33" t="s">
        <v>48</v>
      </c>
      <c r="I39" s="262" t="str">
        <f>+J12</f>
        <v xml:space="preserve"> 21 Maret 2022</v>
      </c>
      <c r="J39" s="266"/>
    </row>
    <row r="43" spans="1:10" ht="18" customHeight="1" x14ac:dyDescent="0.25"/>
    <row r="44" spans="1:10" ht="17.25" customHeight="1" x14ac:dyDescent="0.25"/>
    <row r="46" spans="1:10" x14ac:dyDescent="0.25">
      <c r="H46" s="263" t="s">
        <v>26</v>
      </c>
      <c r="I46" s="263"/>
      <c r="J46" s="263"/>
    </row>
  </sheetData>
  <mergeCells count="15">
    <mergeCell ref="A24:B24"/>
    <mergeCell ref="I39:J39"/>
    <mergeCell ref="H46:J46"/>
    <mergeCell ref="H18:I18"/>
    <mergeCell ref="H19:I19"/>
    <mergeCell ref="H20:I20"/>
    <mergeCell ref="H21:I21"/>
    <mergeCell ref="H22:I22"/>
    <mergeCell ref="A23:I23"/>
    <mergeCell ref="H17:I17"/>
    <mergeCell ref="A9:J9"/>
    <mergeCell ref="G11:H11"/>
    <mergeCell ref="G12:H12"/>
    <mergeCell ref="G13:H13"/>
    <mergeCell ref="H16:I1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2:L48"/>
  <sheetViews>
    <sheetView topLeftCell="A7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13" t="s">
        <v>8</v>
      </c>
      <c r="J12" s="6" t="s">
        <v>384</v>
      </c>
    </row>
    <row r="13" spans="1:10" x14ac:dyDescent="0.25">
      <c r="G13" s="267" t="s">
        <v>9</v>
      </c>
      <c r="H13" s="267"/>
      <c r="I13" s="213" t="s">
        <v>8</v>
      </c>
      <c r="J13" s="7" t="s">
        <v>85</v>
      </c>
    </row>
    <row r="14" spans="1:10" x14ac:dyDescent="0.25">
      <c r="G14" s="267" t="s">
        <v>57</v>
      </c>
      <c r="H14" s="267"/>
      <c r="I14" s="213" t="s">
        <v>8</v>
      </c>
      <c r="J14" s="2" t="s">
        <v>382</v>
      </c>
    </row>
    <row r="15" spans="1:10" x14ac:dyDescent="0.25">
      <c r="A15" s="2" t="s">
        <v>10</v>
      </c>
      <c r="B15" s="6" t="s">
        <v>11</v>
      </c>
      <c r="C15" s="6"/>
      <c r="I15" s="213"/>
      <c r="J15" s="2" t="s">
        <v>367</v>
      </c>
    </row>
    <row r="16" spans="1:10" ht="7.5" customHeight="1" thickBot="1" x14ac:dyDescent="0.3"/>
    <row r="17" spans="1:12" ht="21.7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11" t="s">
        <v>59</v>
      </c>
      <c r="G17" s="211" t="s">
        <v>17</v>
      </c>
      <c r="H17" s="264" t="s">
        <v>18</v>
      </c>
      <c r="I17" s="265"/>
      <c r="J17" s="11" t="s">
        <v>19</v>
      </c>
    </row>
    <row r="18" spans="1:12" ht="31.5" customHeight="1" x14ac:dyDescent="0.25">
      <c r="A18" s="12">
        <v>1</v>
      </c>
      <c r="B18" s="49">
        <f>'[20]403386'!E3</f>
        <v>44596</v>
      </c>
      <c r="C18" s="50">
        <f>'[20]403386'!A3</f>
        <v>403386</v>
      </c>
      <c r="D18" s="51" t="s">
        <v>171</v>
      </c>
      <c r="E18" s="51" t="s">
        <v>172</v>
      </c>
      <c r="F18" s="52">
        <f>'[20]403386'!Q3</f>
        <v>2</v>
      </c>
      <c r="G18" s="13">
        <v>100</v>
      </c>
      <c r="H18" s="256">
        <v>7000</v>
      </c>
      <c r="I18" s="257"/>
      <c r="J18" s="212">
        <f>G18*H18</f>
        <v>700000</v>
      </c>
      <c r="L18" s="60"/>
    </row>
    <row r="19" spans="1:12" ht="31.5" customHeight="1" x14ac:dyDescent="0.25">
      <c r="A19" s="12">
        <f>A18+1</f>
        <v>2</v>
      </c>
      <c r="B19" s="49">
        <f>'[20]403394'!E3</f>
        <v>44599</v>
      </c>
      <c r="C19" s="50">
        <f>'[20]403394'!A3</f>
        <v>403394</v>
      </c>
      <c r="D19" s="51" t="s">
        <v>171</v>
      </c>
      <c r="E19" s="51" t="s">
        <v>172</v>
      </c>
      <c r="F19" s="52">
        <f>'[20]403394'!Q3</f>
        <v>8</v>
      </c>
      <c r="G19" s="124">
        <f>'[20]403394'!N11</f>
        <v>185.4725</v>
      </c>
      <c r="H19" s="256">
        <v>7000</v>
      </c>
      <c r="I19" s="257"/>
      <c r="J19" s="212">
        <f t="shared" ref="J19:J24" si="0">G19*H19</f>
        <v>1298307.5</v>
      </c>
      <c r="L19" s="60"/>
    </row>
    <row r="20" spans="1:12" ht="31.5" customHeight="1" x14ac:dyDescent="0.25">
      <c r="A20" s="12">
        <f t="shared" ref="A20:A24" si="1">A19+1</f>
        <v>3</v>
      </c>
      <c r="B20" s="49">
        <f>'[20]403399'!E3</f>
        <v>44599</v>
      </c>
      <c r="C20" s="50">
        <f>'[20]403399'!A3</f>
        <v>403399</v>
      </c>
      <c r="D20" s="51" t="s">
        <v>171</v>
      </c>
      <c r="E20" s="51" t="s">
        <v>172</v>
      </c>
      <c r="F20" s="52">
        <f>'[20]403399'!Q3</f>
        <v>21</v>
      </c>
      <c r="G20" s="52">
        <f>'[20]403399'!N24</f>
        <v>195</v>
      </c>
      <c r="H20" s="256">
        <v>7000</v>
      </c>
      <c r="I20" s="257"/>
      <c r="J20" s="212">
        <f>G20*H20</f>
        <v>1365000</v>
      </c>
      <c r="L20" s="60"/>
    </row>
    <row r="21" spans="1:12" ht="31.5" customHeight="1" x14ac:dyDescent="0.25">
      <c r="A21" s="12">
        <f t="shared" si="1"/>
        <v>4</v>
      </c>
      <c r="B21" s="49">
        <f>'[20]403321'!E3</f>
        <v>44602</v>
      </c>
      <c r="C21" s="50">
        <f>'[20]403321'!A3</f>
        <v>403321</v>
      </c>
      <c r="D21" s="51" t="s">
        <v>171</v>
      </c>
      <c r="E21" s="51" t="s">
        <v>172</v>
      </c>
      <c r="F21" s="52">
        <f>'[20]403321'!Q3</f>
        <v>5</v>
      </c>
      <c r="G21" s="52">
        <v>100</v>
      </c>
      <c r="H21" s="256">
        <v>7000</v>
      </c>
      <c r="I21" s="257"/>
      <c r="J21" s="212">
        <f>G21*H21</f>
        <v>700000</v>
      </c>
      <c r="L21" s="60"/>
    </row>
    <row r="22" spans="1:12" ht="31.5" customHeight="1" x14ac:dyDescent="0.25">
      <c r="A22" s="12">
        <f t="shared" si="1"/>
        <v>5</v>
      </c>
      <c r="B22" s="49">
        <f>'[20]403341'!E3</f>
        <v>44607</v>
      </c>
      <c r="C22" s="50">
        <f>'[20]403341'!A3</f>
        <v>403341</v>
      </c>
      <c r="D22" s="51" t="s">
        <v>171</v>
      </c>
      <c r="E22" s="51" t="s">
        <v>172</v>
      </c>
      <c r="F22" s="52">
        <f>'[20]403341'!Q3</f>
        <v>2</v>
      </c>
      <c r="G22" s="52">
        <v>100</v>
      </c>
      <c r="H22" s="256">
        <v>7000</v>
      </c>
      <c r="I22" s="257"/>
      <c r="J22" s="212">
        <f>G22*H22</f>
        <v>700000</v>
      </c>
      <c r="L22" s="60"/>
    </row>
    <row r="23" spans="1:12" ht="31.5" customHeight="1" x14ac:dyDescent="0.25">
      <c r="A23" s="12">
        <f t="shared" si="1"/>
        <v>6</v>
      </c>
      <c r="B23" s="49">
        <f>'[20]403164'!E3</f>
        <v>44611</v>
      </c>
      <c r="C23" s="50">
        <f>'[20]403164'!A3</f>
        <v>403164</v>
      </c>
      <c r="D23" s="51" t="s">
        <v>171</v>
      </c>
      <c r="E23" s="51" t="s">
        <v>172</v>
      </c>
      <c r="F23" s="52">
        <f>'[20]403164'!Q3</f>
        <v>8</v>
      </c>
      <c r="G23" s="52">
        <v>100</v>
      </c>
      <c r="H23" s="256">
        <v>7000</v>
      </c>
      <c r="I23" s="257"/>
      <c r="J23" s="212">
        <f t="shared" si="0"/>
        <v>700000</v>
      </c>
      <c r="L23" s="60"/>
    </row>
    <row r="24" spans="1:12" ht="31.5" customHeight="1" x14ac:dyDescent="0.25">
      <c r="A24" s="12">
        <f t="shared" si="1"/>
        <v>7</v>
      </c>
      <c r="B24" s="49">
        <f>'[20]404759'!E3</f>
        <v>44617</v>
      </c>
      <c r="C24" s="50">
        <f>'[20]404759'!A3</f>
        <v>404759</v>
      </c>
      <c r="D24" s="51" t="s">
        <v>171</v>
      </c>
      <c r="E24" s="51" t="s">
        <v>172</v>
      </c>
      <c r="F24" s="52">
        <f>'[20]404759'!Q3</f>
        <v>15</v>
      </c>
      <c r="G24" s="52">
        <f>'[20]404759'!N18</f>
        <v>122</v>
      </c>
      <c r="H24" s="256">
        <v>7000</v>
      </c>
      <c r="I24" s="257"/>
      <c r="J24" s="212">
        <f t="shared" si="0"/>
        <v>854000</v>
      </c>
      <c r="L24" s="60"/>
    </row>
    <row r="25" spans="1:12" ht="27.75" customHeight="1" thickBot="1" x14ac:dyDescent="0.3">
      <c r="A25" s="258" t="s">
        <v>20</v>
      </c>
      <c r="B25" s="259"/>
      <c r="C25" s="259"/>
      <c r="D25" s="259"/>
      <c r="E25" s="259"/>
      <c r="F25" s="259"/>
      <c r="G25" s="259"/>
      <c r="H25" s="259"/>
      <c r="I25" s="260"/>
      <c r="J25" s="14">
        <f>SUM(J18:J24)</f>
        <v>6317307.5</v>
      </c>
      <c r="L25" s="3" t="e">
        <f>'[20]403386'!P10+#REF!+#REF!+#REF!+#REF!+#REF!+#REF!+#REF!+#REF!+#REF!+#REF!+#REF!+#REF!+#REF!+#REF!+#REF!+#REF!+#REF!+#REF!+#REF!+#REF!+#REF!+#REF!+#REF!+#REF!+#REF!+#REF!+#REF!+#REF!+#REF!</f>
        <v>#REF!</v>
      </c>
    </row>
    <row r="26" spans="1:12" ht="12" customHeight="1" x14ac:dyDescent="0.25">
      <c r="A26" s="261"/>
      <c r="B26" s="261"/>
      <c r="C26" s="210"/>
      <c r="D26" s="210"/>
      <c r="E26" s="210"/>
      <c r="F26" s="210"/>
      <c r="G26" s="210"/>
      <c r="H26" s="16"/>
      <c r="I26" s="16"/>
      <c r="J26" s="17"/>
    </row>
    <row r="27" spans="1:12" x14ac:dyDescent="0.25">
      <c r="A27" s="210"/>
      <c r="B27" s="210"/>
      <c r="C27" s="210"/>
      <c r="D27" s="210"/>
      <c r="E27" s="210"/>
      <c r="F27" s="210"/>
      <c r="G27" s="18" t="s">
        <v>61</v>
      </c>
      <c r="H27" s="18"/>
      <c r="I27" s="16"/>
      <c r="J27" s="17">
        <f>J25*10%</f>
        <v>631730.75</v>
      </c>
      <c r="L27" s="54"/>
    </row>
    <row r="28" spans="1:12" x14ac:dyDescent="0.25">
      <c r="A28" s="210"/>
      <c r="B28" s="210"/>
      <c r="C28" s="210"/>
      <c r="D28" s="210"/>
      <c r="E28" s="210"/>
      <c r="F28" s="210"/>
      <c r="G28" s="61" t="s">
        <v>62</v>
      </c>
      <c r="H28" s="61"/>
      <c r="I28" s="62"/>
      <c r="J28" s="63">
        <f>J25-J27</f>
        <v>5685576.75</v>
      </c>
      <c r="L28" s="54"/>
    </row>
    <row r="29" spans="1:12" x14ac:dyDescent="0.25">
      <c r="A29" s="210"/>
      <c r="B29" s="210"/>
      <c r="C29" s="210"/>
      <c r="D29" s="210"/>
      <c r="E29" s="210"/>
      <c r="F29" s="210"/>
      <c r="G29" s="18" t="s">
        <v>21</v>
      </c>
      <c r="H29" s="18"/>
      <c r="I29" s="54" t="e">
        <f>#REF!*1%</f>
        <v>#REF!</v>
      </c>
      <c r="J29" s="17">
        <f>J28*1%</f>
        <v>56855.767500000002</v>
      </c>
    </row>
    <row r="30" spans="1:12" ht="16.5" thickBot="1" x14ac:dyDescent="0.3">
      <c r="A30" s="210"/>
      <c r="B30" s="210"/>
      <c r="C30" s="210"/>
      <c r="D30" s="210"/>
      <c r="E30" s="210"/>
      <c r="F30" s="210"/>
      <c r="G30" s="19" t="s">
        <v>46</v>
      </c>
      <c r="H30" s="19"/>
      <c r="I30" s="20">
        <f>I26*10%</f>
        <v>0</v>
      </c>
      <c r="J30" s="20">
        <f>J28*2%</f>
        <v>113711.535</v>
      </c>
    </row>
    <row r="31" spans="1:12" x14ac:dyDescent="0.25">
      <c r="E31" s="1"/>
      <c r="F31" s="1"/>
      <c r="G31" s="21" t="s">
        <v>63</v>
      </c>
      <c r="H31" s="21"/>
      <c r="I31" s="22" t="e">
        <f>I25+I29</f>
        <v>#REF!</v>
      </c>
      <c r="J31" s="22">
        <f>J28+J29-J30</f>
        <v>5628720.9824999999</v>
      </c>
    </row>
    <row r="32" spans="1:12" x14ac:dyDescent="0.25">
      <c r="E32" s="1"/>
      <c r="F32" s="1"/>
      <c r="G32" s="21"/>
      <c r="H32" s="21"/>
      <c r="I32" s="22"/>
      <c r="J32" s="22"/>
    </row>
    <row r="33" spans="1:10" x14ac:dyDescent="0.25">
      <c r="A33" s="1" t="s">
        <v>383</v>
      </c>
      <c r="D33" s="1"/>
      <c r="E33" s="1"/>
      <c r="F33" s="1"/>
      <c r="G33" s="1"/>
      <c r="H33" s="21"/>
      <c r="I33" s="21"/>
      <c r="J33" s="22"/>
    </row>
    <row r="34" spans="1:10" ht="11.25" customHeight="1" x14ac:dyDescent="0.25">
      <c r="A34" s="23"/>
      <c r="D34" s="1"/>
      <c r="E34" s="1"/>
      <c r="F34" s="1"/>
      <c r="G34" s="1"/>
      <c r="H34" s="21"/>
      <c r="I34" s="21"/>
      <c r="J34" s="22"/>
    </row>
    <row r="35" spans="1:10" x14ac:dyDescent="0.25">
      <c r="A35" s="24" t="s">
        <v>22</v>
      </c>
    </row>
    <row r="36" spans="1:10" x14ac:dyDescent="0.25">
      <c r="A36" s="25" t="s">
        <v>23</v>
      </c>
      <c r="B36" s="26"/>
      <c r="C36" s="26"/>
      <c r="D36" s="27"/>
      <c r="E36" s="27"/>
      <c r="F36" s="27"/>
      <c r="G36" s="27"/>
    </row>
    <row r="37" spans="1:10" x14ac:dyDescent="0.25">
      <c r="A37" s="25" t="s">
        <v>24</v>
      </c>
      <c r="B37" s="26"/>
      <c r="C37" s="26"/>
      <c r="D37" s="27"/>
      <c r="E37" s="27"/>
      <c r="F37" s="27"/>
      <c r="G37" s="27"/>
    </row>
    <row r="38" spans="1:10" x14ac:dyDescent="0.25">
      <c r="A38" s="28" t="s">
        <v>25</v>
      </c>
      <c r="B38" s="29"/>
      <c r="C38" s="29"/>
      <c r="D38" s="27"/>
      <c r="E38" s="27"/>
      <c r="F38" s="27"/>
      <c r="G38" s="27"/>
    </row>
    <row r="39" spans="1:10" x14ac:dyDescent="0.25">
      <c r="A39" s="30" t="s">
        <v>0</v>
      </c>
      <c r="B39" s="31"/>
      <c r="C39" s="31"/>
      <c r="D39" s="27"/>
      <c r="E39" s="27"/>
      <c r="F39" s="27"/>
      <c r="G39" s="27"/>
    </row>
    <row r="40" spans="1:10" x14ac:dyDescent="0.25">
      <c r="A40" s="32"/>
      <c r="B40" s="32"/>
      <c r="C40" s="32"/>
    </row>
    <row r="41" spans="1:10" x14ac:dyDescent="0.25">
      <c r="H41" s="33" t="s">
        <v>48</v>
      </c>
      <c r="I41" s="262" t="str">
        <f>+J13</f>
        <v xml:space="preserve"> 21 Maret 2022</v>
      </c>
      <c r="J41" s="266"/>
    </row>
    <row r="45" spans="1:10" ht="18" customHeight="1" x14ac:dyDescent="0.25"/>
    <row r="46" spans="1:10" ht="17.25" customHeight="1" x14ac:dyDescent="0.25"/>
    <row r="48" spans="1:10" x14ac:dyDescent="0.25">
      <c r="H48" s="263" t="s">
        <v>26</v>
      </c>
      <c r="I48" s="263"/>
      <c r="J48" s="263"/>
    </row>
  </sheetData>
  <mergeCells count="16">
    <mergeCell ref="A25:I25"/>
    <mergeCell ref="A26:B26"/>
    <mergeCell ref="I41:J41"/>
    <mergeCell ref="H48:J48"/>
    <mergeCell ref="H19:I19"/>
    <mergeCell ref="H20:I20"/>
    <mergeCell ref="H21:I21"/>
    <mergeCell ref="H22:I22"/>
    <mergeCell ref="H23:I23"/>
    <mergeCell ref="H24:I24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2:K43"/>
  <sheetViews>
    <sheetView topLeftCell="B10" workbookViewId="0">
      <selection activeCell="N19" sqref="M19:N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14.140625" style="3" bestFit="1" customWidth="1"/>
    <col min="8" max="8" width="1.5703125" style="3" customWidth="1"/>
    <col min="9" max="9" width="19.5703125" style="2" customWidth="1"/>
    <col min="10" max="10" width="9.140625" style="2"/>
    <col min="11" max="11" width="15.710937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202</v>
      </c>
      <c r="F12" s="267" t="s">
        <v>203</v>
      </c>
      <c r="G12" s="267"/>
      <c r="H12" s="5" t="s">
        <v>8</v>
      </c>
      <c r="I12" s="6" t="s">
        <v>387</v>
      </c>
    </row>
    <row r="13" spans="1:9" x14ac:dyDescent="0.25">
      <c r="F13" s="267" t="s">
        <v>9</v>
      </c>
      <c r="G13" s="267"/>
      <c r="H13" s="5" t="s">
        <v>8</v>
      </c>
      <c r="I13" s="7" t="s">
        <v>386</v>
      </c>
    </row>
    <row r="14" spans="1:9" x14ac:dyDescent="0.25">
      <c r="F14" s="267" t="s">
        <v>204</v>
      </c>
      <c r="G14" s="267"/>
      <c r="H14" s="5" t="s">
        <v>8</v>
      </c>
      <c r="I14" s="7" t="s">
        <v>385</v>
      </c>
    </row>
    <row r="15" spans="1:9" x14ac:dyDescent="0.25">
      <c r="A15" s="2" t="s">
        <v>10</v>
      </c>
      <c r="B15" s="6" t="s">
        <v>11</v>
      </c>
      <c r="C15" s="6"/>
      <c r="H15" s="5" t="s">
        <v>8</v>
      </c>
      <c r="I15" s="36" t="s">
        <v>207</v>
      </c>
    </row>
    <row r="16" spans="1:9" ht="16.5" thickBot="1" x14ac:dyDescent="0.3"/>
    <row r="17" spans="1:11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101" t="s">
        <v>42</v>
      </c>
      <c r="G17" s="264" t="s">
        <v>18</v>
      </c>
      <c r="H17" s="265"/>
      <c r="I17" s="11" t="s">
        <v>19</v>
      </c>
    </row>
    <row r="18" spans="1:11" ht="48" customHeight="1" x14ac:dyDescent="0.25">
      <c r="A18" s="12">
        <v>1</v>
      </c>
      <c r="B18" s="49">
        <v>44629</v>
      </c>
      <c r="C18" s="50" t="s">
        <v>388</v>
      </c>
      <c r="D18" s="126" t="s">
        <v>208</v>
      </c>
      <c r="E18" s="127" t="s">
        <v>209</v>
      </c>
      <c r="F18" s="52">
        <v>1</v>
      </c>
      <c r="G18" s="256">
        <v>19000000</v>
      </c>
      <c r="H18" s="257"/>
      <c r="I18" s="123">
        <f>G18</f>
        <v>19000000</v>
      </c>
      <c r="K18" s="60"/>
    </row>
    <row r="19" spans="1:11" ht="32.2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60"/>
      <c r="I19" s="14">
        <f>I18</f>
        <v>19000000</v>
      </c>
      <c r="K19" s="3"/>
    </row>
    <row r="20" spans="1:11" x14ac:dyDescent="0.25">
      <c r="A20" s="261"/>
      <c r="B20" s="261"/>
      <c r="C20" s="100"/>
      <c r="D20" s="100"/>
      <c r="E20" s="100"/>
      <c r="F20" s="100"/>
      <c r="G20" s="16"/>
      <c r="H20" s="16"/>
      <c r="I20" s="17"/>
    </row>
    <row r="21" spans="1:11" x14ac:dyDescent="0.25">
      <c r="A21" s="100"/>
      <c r="B21" s="100"/>
      <c r="C21" s="100"/>
      <c r="D21" s="100"/>
      <c r="E21" s="100"/>
      <c r="F21" s="128" t="s">
        <v>205</v>
      </c>
      <c r="G21" s="16"/>
      <c r="H21" s="16"/>
      <c r="I21" s="17">
        <f>I19*50%</f>
        <v>9500000</v>
      </c>
    </row>
    <row r="22" spans="1:11" x14ac:dyDescent="0.25">
      <c r="A22" s="100"/>
      <c r="B22" s="100"/>
      <c r="C22" s="100"/>
      <c r="D22" s="100"/>
      <c r="E22" s="100"/>
      <c r="F22" s="128" t="s">
        <v>206</v>
      </c>
      <c r="G22" s="16"/>
      <c r="H22" s="16"/>
      <c r="I22" s="129">
        <f>I19-I21</f>
        <v>9500000</v>
      </c>
    </row>
    <row r="23" spans="1:11" x14ac:dyDescent="0.25">
      <c r="A23" s="100"/>
      <c r="B23" s="100"/>
      <c r="C23" s="100"/>
      <c r="D23" s="100"/>
      <c r="E23" s="100"/>
      <c r="F23" s="130" t="s">
        <v>21</v>
      </c>
      <c r="G23" s="18"/>
      <c r="H23" s="54" t="e">
        <f>#REF!*1%</f>
        <v>#REF!</v>
      </c>
      <c r="I23" s="17">
        <f>I19*1%</f>
        <v>190000</v>
      </c>
    </row>
    <row r="24" spans="1:11" ht="16.5" thickBot="1" x14ac:dyDescent="0.3">
      <c r="A24" s="100"/>
      <c r="B24" s="100"/>
      <c r="C24" s="100"/>
      <c r="D24" s="100"/>
      <c r="E24" s="100"/>
      <c r="F24" s="131" t="s">
        <v>46</v>
      </c>
      <c r="G24" s="19"/>
      <c r="H24" s="20">
        <f>H20*10%</f>
        <v>0</v>
      </c>
      <c r="I24" s="20">
        <f>I19*2%</f>
        <v>380000</v>
      </c>
    </row>
    <row r="25" spans="1:11" x14ac:dyDescent="0.25">
      <c r="E25" s="1"/>
      <c r="F25" s="21" t="s">
        <v>63</v>
      </c>
      <c r="G25" s="21"/>
      <c r="H25" s="22" t="e">
        <f>H19+H23</f>
        <v>#REF!</v>
      </c>
      <c r="I25" s="22">
        <f>I22+I23-I24</f>
        <v>9310000</v>
      </c>
      <c r="K25" s="132"/>
    </row>
    <row r="26" spans="1:11" x14ac:dyDescent="0.25">
      <c r="E26" s="1"/>
      <c r="F26" s="1"/>
      <c r="G26" s="21"/>
      <c r="H26" s="22"/>
      <c r="I26" s="22"/>
    </row>
    <row r="27" spans="1:11" x14ac:dyDescent="0.25">
      <c r="A27" s="1" t="s">
        <v>389</v>
      </c>
      <c r="D27" s="1"/>
      <c r="E27" s="1"/>
      <c r="F27" s="1"/>
      <c r="G27" s="21"/>
      <c r="H27" s="21"/>
      <c r="I27" s="22"/>
    </row>
    <row r="28" spans="1:11" x14ac:dyDescent="0.25">
      <c r="A28" s="23"/>
      <c r="D28" s="1"/>
      <c r="E28" s="1"/>
      <c r="F28" s="1"/>
      <c r="G28" s="21"/>
      <c r="H28" s="21"/>
      <c r="I28" s="22"/>
    </row>
    <row r="29" spans="1:11" x14ac:dyDescent="0.25">
      <c r="D29" s="1"/>
      <c r="E29" s="1"/>
      <c r="F29" s="1"/>
      <c r="G29" s="21"/>
      <c r="H29" s="21"/>
      <c r="I29" s="22"/>
    </row>
    <row r="30" spans="1:11" x14ac:dyDescent="0.25">
      <c r="A30" s="24" t="s">
        <v>22</v>
      </c>
    </row>
    <row r="31" spans="1:11" x14ac:dyDescent="0.25">
      <c r="A31" s="25" t="s">
        <v>23</v>
      </c>
      <c r="B31" s="26"/>
      <c r="C31" s="26"/>
      <c r="D31" s="27"/>
      <c r="E31" s="27"/>
      <c r="F31" s="27"/>
    </row>
    <row r="32" spans="1:11" x14ac:dyDescent="0.25">
      <c r="A32" s="25" t="s">
        <v>24</v>
      </c>
      <c r="B32" s="26"/>
      <c r="C32" s="26"/>
      <c r="D32" s="27"/>
      <c r="E32" s="27"/>
      <c r="F32" s="27"/>
    </row>
    <row r="33" spans="1:9" x14ac:dyDescent="0.25">
      <c r="A33" s="28" t="s">
        <v>25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32"/>
      <c r="B35" s="32"/>
      <c r="C35" s="32"/>
    </row>
    <row r="36" spans="1:9" x14ac:dyDescent="0.25">
      <c r="G36" s="33" t="s">
        <v>48</v>
      </c>
      <c r="H36" s="262" t="str">
        <f>+I13</f>
        <v xml:space="preserve"> 22 Maret 2022</v>
      </c>
      <c r="I36" s="266"/>
    </row>
    <row r="40" spans="1:9" ht="18" customHeight="1" x14ac:dyDescent="0.25"/>
    <row r="41" spans="1:9" ht="17.25" customHeight="1" x14ac:dyDescent="0.25"/>
    <row r="43" spans="1:9" x14ac:dyDescent="0.25">
      <c r="G43" s="263" t="s">
        <v>26</v>
      </c>
      <c r="H43" s="263"/>
      <c r="I43" s="263"/>
    </row>
  </sheetData>
  <mergeCells count="10">
    <mergeCell ref="A19:H19"/>
    <mergeCell ref="A20:B20"/>
    <mergeCell ref="H36:I36"/>
    <mergeCell ref="G43:I43"/>
    <mergeCell ref="A10:I10"/>
    <mergeCell ref="F12:G12"/>
    <mergeCell ref="F13:G13"/>
    <mergeCell ref="F14:G14"/>
    <mergeCell ref="G17:H17"/>
    <mergeCell ref="G18:H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2:L39"/>
  <sheetViews>
    <sheetView workbookViewId="0">
      <selection activeCell="J11" sqref="J11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6" style="2" customWidth="1"/>
    <col min="5" max="5" width="12.140625" style="2" customWidth="1"/>
    <col min="6" max="6" width="6.5703125" style="2" customWidth="1"/>
    <col min="7" max="7" width="6.42578125" style="2" customWidth="1"/>
    <col min="8" max="8" width="13" style="3" customWidth="1"/>
    <col min="9" max="9" width="1.28515625" style="3" customWidth="1"/>
    <col min="10" max="10" width="17.7109375" style="2" customWidth="1"/>
    <col min="11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1</v>
      </c>
      <c r="B3" s="34"/>
    </row>
    <row r="4" spans="1:10" ht="18" customHeight="1" x14ac:dyDescent="0.25">
      <c r="A4" s="4" t="s">
        <v>2</v>
      </c>
      <c r="B4" s="34"/>
    </row>
    <row r="5" spans="1:10" ht="18" customHeight="1" x14ac:dyDescent="0.25">
      <c r="A5" s="4" t="s">
        <v>3</v>
      </c>
      <c r="B5" s="34"/>
    </row>
    <row r="6" spans="1:10" ht="18" customHeight="1" x14ac:dyDescent="0.25">
      <c r="A6" s="4" t="s">
        <v>4</v>
      </c>
      <c r="B6" s="34"/>
    </row>
    <row r="7" spans="1:10" ht="18" customHeight="1" x14ac:dyDescent="0.25">
      <c r="A7" s="4" t="s">
        <v>5</v>
      </c>
      <c r="B7" s="34"/>
    </row>
    <row r="8" spans="1:10" ht="16.5" thickBot="1" x14ac:dyDescent="0.3"/>
    <row r="9" spans="1:10" ht="24.75" customHeight="1" thickBot="1" x14ac:dyDescent="0.3">
      <c r="A9" s="251" t="s">
        <v>6</v>
      </c>
      <c r="B9" s="252"/>
      <c r="C9" s="252"/>
      <c r="D9" s="252"/>
      <c r="E9" s="252"/>
      <c r="F9" s="252"/>
      <c r="G9" s="252"/>
      <c r="H9" s="252"/>
      <c r="I9" s="252"/>
      <c r="J9" s="253"/>
    </row>
    <row r="11" spans="1:10" ht="23.25" customHeight="1" x14ac:dyDescent="0.25">
      <c r="A11" s="35" t="s">
        <v>7</v>
      </c>
      <c r="B11" s="35" t="s">
        <v>390</v>
      </c>
      <c r="H11" s="3" t="s">
        <v>27</v>
      </c>
      <c r="I11" s="220" t="s">
        <v>8</v>
      </c>
      <c r="J11" s="6" t="s">
        <v>398</v>
      </c>
    </row>
    <row r="12" spans="1:10" x14ac:dyDescent="0.25">
      <c r="H12" s="3" t="s">
        <v>9</v>
      </c>
      <c r="I12" s="220" t="s">
        <v>8</v>
      </c>
      <c r="J12" s="7" t="s">
        <v>392</v>
      </c>
    </row>
    <row r="13" spans="1:10" x14ac:dyDescent="0.25">
      <c r="H13" s="3" t="s">
        <v>28</v>
      </c>
      <c r="I13" s="220" t="s">
        <v>8</v>
      </c>
      <c r="J13" s="7" t="s">
        <v>393</v>
      </c>
    </row>
    <row r="14" spans="1:10" ht="15.75" customHeight="1" x14ac:dyDescent="0.25">
      <c r="H14" s="3" t="s">
        <v>29</v>
      </c>
      <c r="I14" s="3" t="s">
        <v>8</v>
      </c>
      <c r="J14" s="36" t="s">
        <v>394</v>
      </c>
    </row>
    <row r="15" spans="1:10" ht="20.25" customHeight="1" x14ac:dyDescent="0.25">
      <c r="A15" s="35" t="s">
        <v>10</v>
      </c>
      <c r="B15" s="35" t="s">
        <v>391</v>
      </c>
    </row>
    <row r="16" spans="1:10" ht="8.25" customHeight="1" thickBot="1" x14ac:dyDescent="0.3">
      <c r="F16" s="27"/>
      <c r="G16" s="27"/>
    </row>
    <row r="17" spans="1:12" ht="27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9" t="s">
        <v>59</v>
      </c>
      <c r="G17" s="219" t="s">
        <v>17</v>
      </c>
      <c r="H17" s="254" t="s">
        <v>18</v>
      </c>
      <c r="I17" s="255"/>
      <c r="J17" s="11" t="s">
        <v>19</v>
      </c>
    </row>
    <row r="18" spans="1:12" ht="55.5" customHeight="1" x14ac:dyDescent="0.25">
      <c r="A18" s="12">
        <v>1</v>
      </c>
      <c r="B18" s="37">
        <v>44622</v>
      </c>
      <c r="C18" s="171">
        <v>403838</v>
      </c>
      <c r="D18" s="38" t="s">
        <v>395</v>
      </c>
      <c r="E18" s="39" t="s">
        <v>396</v>
      </c>
      <c r="F18" s="13">
        <v>1</v>
      </c>
      <c r="G18" s="40">
        <v>813</v>
      </c>
      <c r="H18" s="256">
        <v>6000</v>
      </c>
      <c r="I18" s="257"/>
      <c r="J18" s="41">
        <f>G18*H18</f>
        <v>4878000</v>
      </c>
    </row>
    <row r="19" spans="1:12" ht="25.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J18</f>
        <v>4878000</v>
      </c>
      <c r="K19" s="17"/>
    </row>
    <row r="20" spans="1:12" x14ac:dyDescent="0.25">
      <c r="A20" s="261"/>
      <c r="B20" s="261"/>
      <c r="C20" s="261"/>
      <c r="D20" s="261"/>
      <c r="E20" s="218"/>
      <c r="F20" s="218"/>
      <c r="G20" s="218"/>
      <c r="H20" s="16"/>
      <c r="I20" s="16"/>
      <c r="J20" s="17"/>
    </row>
    <row r="21" spans="1:12" x14ac:dyDescent="0.25">
      <c r="A21" s="218"/>
      <c r="B21" s="218"/>
      <c r="C21" s="218"/>
      <c r="D21" s="218"/>
      <c r="E21" s="218"/>
      <c r="F21" s="218"/>
      <c r="G21" s="218"/>
      <c r="H21" s="18" t="s">
        <v>21</v>
      </c>
      <c r="I21" s="18"/>
      <c r="J21" s="17">
        <f>J19*1%</f>
        <v>48780</v>
      </c>
      <c r="L21" s="42"/>
    </row>
    <row r="22" spans="1:12" ht="16.5" thickBot="1" x14ac:dyDescent="0.3">
      <c r="A22" s="218"/>
      <c r="B22" s="218"/>
      <c r="C22" s="218"/>
      <c r="D22" s="218"/>
      <c r="E22" s="218"/>
      <c r="F22" s="218"/>
      <c r="G22" s="218"/>
      <c r="H22" s="19" t="s">
        <v>70</v>
      </c>
      <c r="I22" s="19"/>
      <c r="J22" s="20">
        <f>J19*2%</f>
        <v>97560</v>
      </c>
      <c r="L22" s="42"/>
    </row>
    <row r="23" spans="1:12" x14ac:dyDescent="0.25">
      <c r="E23" s="1"/>
      <c r="F23" s="1"/>
      <c r="G23" s="1"/>
      <c r="H23" s="21" t="s">
        <v>30</v>
      </c>
      <c r="I23" s="21"/>
      <c r="J23" s="22">
        <f>J19+J21-J22</f>
        <v>4829220</v>
      </c>
      <c r="L23" s="42"/>
    </row>
    <row r="24" spans="1:12" ht="17.25" customHeight="1" x14ac:dyDescent="0.25">
      <c r="E24" s="1"/>
      <c r="F24" s="1"/>
      <c r="G24" s="1"/>
      <c r="H24" s="21"/>
      <c r="I24" s="21"/>
      <c r="J24" s="22"/>
    </row>
    <row r="25" spans="1:12" ht="18" customHeight="1" x14ac:dyDescent="0.25">
      <c r="A25" s="1" t="s">
        <v>397</v>
      </c>
      <c r="E25" s="1"/>
      <c r="F25" s="1"/>
      <c r="G25" s="1"/>
      <c r="H25" s="21"/>
      <c r="I25" s="21"/>
      <c r="J25" s="22"/>
    </row>
    <row r="26" spans="1:12" ht="12" customHeight="1" x14ac:dyDescent="0.25">
      <c r="A26" s="23"/>
      <c r="E26" s="1"/>
      <c r="F26" s="1"/>
      <c r="G26" s="1"/>
      <c r="H26" s="21"/>
      <c r="I26" s="21"/>
      <c r="J26" s="22"/>
    </row>
    <row r="27" spans="1:12" x14ac:dyDescent="0.25">
      <c r="A27" s="24" t="s">
        <v>22</v>
      </c>
    </row>
    <row r="28" spans="1:12" x14ac:dyDescent="0.25">
      <c r="A28" s="25" t="s">
        <v>23</v>
      </c>
      <c r="B28" s="26"/>
      <c r="C28" s="26"/>
      <c r="D28" s="26"/>
      <c r="E28" s="27"/>
    </row>
    <row r="29" spans="1:12" x14ac:dyDescent="0.25">
      <c r="A29" s="25" t="s">
        <v>24</v>
      </c>
      <c r="B29" s="26"/>
      <c r="C29" s="26"/>
      <c r="D29" s="27"/>
      <c r="E29" s="27"/>
    </row>
    <row r="30" spans="1:12" x14ac:dyDescent="0.25">
      <c r="A30" s="28" t="s">
        <v>25</v>
      </c>
      <c r="B30" s="29"/>
      <c r="C30" s="29"/>
      <c r="D30" s="43"/>
      <c r="E30" s="27"/>
    </row>
    <row r="31" spans="1:12" x14ac:dyDescent="0.25">
      <c r="A31" s="30" t="s">
        <v>0</v>
      </c>
      <c r="B31" s="31"/>
      <c r="C31" s="31"/>
      <c r="D31" s="29"/>
      <c r="E31" s="27"/>
    </row>
    <row r="32" spans="1:12" ht="9" customHeight="1" x14ac:dyDescent="0.25">
      <c r="A32" s="32"/>
      <c r="B32" s="32"/>
      <c r="C32" s="32"/>
      <c r="D32" s="44"/>
    </row>
    <row r="33" spans="8:10" x14ac:dyDescent="0.25">
      <c r="H33" s="33" t="s">
        <v>31</v>
      </c>
      <c r="I33" s="262" t="str">
        <f>+J12</f>
        <v xml:space="preserve"> 22 Maret  2022</v>
      </c>
      <c r="J33" s="262"/>
    </row>
    <row r="39" spans="8:10" x14ac:dyDescent="0.25">
      <c r="H39" s="250" t="s">
        <v>26</v>
      </c>
      <c r="I39" s="250"/>
      <c r="J39" s="250"/>
    </row>
  </sheetData>
  <mergeCells count="7">
    <mergeCell ref="H39:J39"/>
    <mergeCell ref="A9:J9"/>
    <mergeCell ref="H17:I17"/>
    <mergeCell ref="H18:I18"/>
    <mergeCell ref="A19:I19"/>
    <mergeCell ref="A20:D20"/>
    <mergeCell ref="I33:J3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S43"/>
  <sheetViews>
    <sheetView topLeftCell="A13" workbookViewId="0">
      <selection activeCell="J23" sqref="J23"/>
    </sheetView>
  </sheetViews>
  <sheetFormatPr defaultRowHeight="15.75" x14ac:dyDescent="0.25"/>
  <cols>
    <col min="1" max="1" width="4.85546875" style="6" customWidth="1"/>
    <col min="2" max="2" width="10.42578125" style="6" customWidth="1"/>
    <col min="3" max="3" width="8.28515625" style="6" customWidth="1"/>
    <col min="4" max="4" width="23.7109375" style="6" customWidth="1"/>
    <col min="5" max="5" width="12.140625" style="6" customWidth="1"/>
    <col min="6" max="7" width="6" style="6" customWidth="1"/>
    <col min="8" max="8" width="12.7109375" style="102" customWidth="1"/>
    <col min="9" max="9" width="2.140625" style="102" customWidth="1"/>
    <col min="10" max="10" width="17.28515625" style="6" customWidth="1"/>
    <col min="11" max="16384" width="9.140625" style="6"/>
  </cols>
  <sheetData>
    <row r="2" spans="1:16" x14ac:dyDescent="0.25">
      <c r="A2" s="25" t="s">
        <v>0</v>
      </c>
    </row>
    <row r="3" spans="1:16" x14ac:dyDescent="0.25">
      <c r="A3" s="4" t="s">
        <v>94</v>
      </c>
    </row>
    <row r="4" spans="1:16" x14ac:dyDescent="0.25">
      <c r="A4" s="4" t="s">
        <v>2</v>
      </c>
    </row>
    <row r="5" spans="1:16" x14ac:dyDescent="0.25">
      <c r="A5" s="4" t="s">
        <v>3</v>
      </c>
    </row>
    <row r="6" spans="1:16" x14ac:dyDescent="0.25">
      <c r="A6" s="4" t="s">
        <v>4</v>
      </c>
    </row>
    <row r="7" spans="1:16" x14ac:dyDescent="0.25">
      <c r="A7" s="4" t="s">
        <v>5</v>
      </c>
    </row>
    <row r="9" spans="1:16" ht="16.5" thickBot="1" x14ac:dyDescent="0.3">
      <c r="A9" s="103"/>
      <c r="B9" s="103"/>
      <c r="C9" s="103"/>
      <c r="D9" s="103"/>
      <c r="E9" s="103"/>
      <c r="F9" s="103"/>
      <c r="G9" s="103"/>
      <c r="H9" s="104"/>
      <c r="I9" s="104"/>
      <c r="J9" s="103"/>
    </row>
    <row r="10" spans="1:16" ht="25.5" customHeight="1" thickBot="1" x14ac:dyDescent="0.3">
      <c r="A10" s="287" t="s">
        <v>6</v>
      </c>
      <c r="B10" s="288"/>
      <c r="C10" s="288"/>
      <c r="D10" s="288"/>
      <c r="E10" s="288"/>
      <c r="F10" s="288"/>
      <c r="G10" s="288"/>
      <c r="H10" s="288"/>
      <c r="I10" s="288"/>
      <c r="J10" s="289"/>
    </row>
    <row r="12" spans="1:16" x14ac:dyDescent="0.25">
      <c r="A12" s="6" t="s">
        <v>7</v>
      </c>
      <c r="B12" s="6" t="s">
        <v>95</v>
      </c>
      <c r="G12" s="102" t="s">
        <v>27</v>
      </c>
      <c r="I12" s="102" t="s">
        <v>8</v>
      </c>
      <c r="J12" s="6" t="s">
        <v>90</v>
      </c>
    </row>
    <row r="13" spans="1:16" x14ac:dyDescent="0.25">
      <c r="B13" s="6" t="s">
        <v>96</v>
      </c>
      <c r="G13" s="102" t="s">
        <v>9</v>
      </c>
      <c r="I13" s="102" t="s">
        <v>8</v>
      </c>
      <c r="J13" s="7" t="s">
        <v>91</v>
      </c>
    </row>
    <row r="14" spans="1:16" x14ac:dyDescent="0.25">
      <c r="B14" s="105" t="s">
        <v>97</v>
      </c>
      <c r="C14" s="105"/>
      <c r="D14" s="105"/>
      <c r="E14" s="105"/>
      <c r="G14" s="102" t="s">
        <v>28</v>
      </c>
      <c r="I14" s="102" t="s">
        <v>8</v>
      </c>
      <c r="J14" s="7" t="s">
        <v>105</v>
      </c>
      <c r="P14" s="6" t="s">
        <v>47</v>
      </c>
    </row>
    <row r="15" spans="1:16" x14ac:dyDescent="0.25">
      <c r="B15" s="105"/>
      <c r="C15" s="105"/>
      <c r="D15" s="105"/>
      <c r="E15" s="105"/>
      <c r="G15" s="102" t="s">
        <v>29</v>
      </c>
      <c r="I15" s="102" t="s">
        <v>8</v>
      </c>
      <c r="J15" s="106" t="s">
        <v>98</v>
      </c>
    </row>
    <row r="16" spans="1:16" x14ac:dyDescent="0.25">
      <c r="A16" s="6" t="s">
        <v>10</v>
      </c>
      <c r="B16" s="6" t="s">
        <v>11</v>
      </c>
    </row>
    <row r="17" spans="1:19" ht="16.5" thickBot="1" x14ac:dyDescent="0.3"/>
    <row r="18" spans="1:19" s="2" customFormat="1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9" t="s">
        <v>59</v>
      </c>
      <c r="G18" s="99" t="s">
        <v>17</v>
      </c>
      <c r="H18" s="290" t="s">
        <v>18</v>
      </c>
      <c r="I18" s="291"/>
      <c r="J18" s="11" t="s">
        <v>19</v>
      </c>
    </row>
    <row r="19" spans="1:19" s="2" customFormat="1" ht="45.75" customHeight="1" x14ac:dyDescent="0.25">
      <c r="A19" s="12">
        <v>1</v>
      </c>
      <c r="B19" s="49">
        <v>44599</v>
      </c>
      <c r="C19" s="122">
        <v>404554</v>
      </c>
      <c r="D19" s="51" t="s">
        <v>99</v>
      </c>
      <c r="E19" s="51" t="s">
        <v>100</v>
      </c>
      <c r="F19" s="107">
        <v>160</v>
      </c>
      <c r="G19" s="108">
        <v>3000</v>
      </c>
      <c r="H19" s="292">
        <v>1200</v>
      </c>
      <c r="I19" s="293"/>
      <c r="J19" s="109">
        <f>G19*H19</f>
        <v>3600000</v>
      </c>
    </row>
    <row r="20" spans="1:19" s="2" customFormat="1" ht="25.5" customHeight="1" thickBot="1" x14ac:dyDescent="0.3">
      <c r="A20" s="294" t="s">
        <v>20</v>
      </c>
      <c r="B20" s="295"/>
      <c r="C20" s="295"/>
      <c r="D20" s="295"/>
      <c r="E20" s="295"/>
      <c r="F20" s="295"/>
      <c r="G20" s="295"/>
      <c r="H20" s="295"/>
      <c r="I20" s="296"/>
      <c r="J20" s="14">
        <f>SUM(J19:J19)</f>
        <v>3600000</v>
      </c>
    </row>
    <row r="21" spans="1:19" x14ac:dyDescent="0.25">
      <c r="A21" s="297"/>
      <c r="B21" s="297"/>
      <c r="C21" s="297"/>
      <c r="D21" s="297"/>
      <c r="E21" s="297"/>
      <c r="F21" s="110"/>
      <c r="G21" s="110"/>
      <c r="H21" s="111"/>
      <c r="I21" s="111"/>
      <c r="J21" s="112"/>
    </row>
    <row r="22" spans="1:19" x14ac:dyDescent="0.25">
      <c r="A22" s="110"/>
      <c r="B22" s="110"/>
      <c r="C22" s="110"/>
      <c r="D22" s="110"/>
      <c r="E22" s="110"/>
      <c r="F22" s="110"/>
      <c r="G22" s="110"/>
      <c r="H22" s="113" t="s">
        <v>101</v>
      </c>
      <c r="I22" s="113"/>
      <c r="J22" s="112">
        <f>J20*1%</f>
        <v>36000</v>
      </c>
    </row>
    <row r="23" spans="1:19" x14ac:dyDescent="0.25">
      <c r="A23" s="110"/>
      <c r="B23" s="110"/>
      <c r="C23" s="110"/>
      <c r="D23" s="110"/>
      <c r="E23" s="110"/>
      <c r="F23" s="110"/>
      <c r="G23" s="110"/>
      <c r="H23" s="113" t="s">
        <v>102</v>
      </c>
      <c r="I23" s="113"/>
      <c r="J23" s="114">
        <v>0</v>
      </c>
    </row>
    <row r="24" spans="1:19" ht="16.5" thickBot="1" x14ac:dyDescent="0.3">
      <c r="F24" s="25"/>
      <c r="G24" s="25"/>
      <c r="H24" s="115" t="s">
        <v>103</v>
      </c>
      <c r="I24" s="115"/>
      <c r="J24" s="116">
        <v>0</v>
      </c>
      <c r="K24" s="117"/>
      <c r="S24" s="6" t="s">
        <v>47</v>
      </c>
    </row>
    <row r="25" spans="1:19" x14ac:dyDescent="0.25">
      <c r="F25" s="25"/>
      <c r="G25" s="25"/>
      <c r="H25" s="118" t="s">
        <v>30</v>
      </c>
      <c r="I25" s="118"/>
      <c r="J25" s="119">
        <f>J20+J22</f>
        <v>3636000</v>
      </c>
    </row>
    <row r="26" spans="1:19" x14ac:dyDescent="0.25">
      <c r="F26" s="25"/>
      <c r="G26" s="25"/>
      <c r="H26" s="118"/>
      <c r="I26" s="118"/>
      <c r="J26" s="119"/>
    </row>
    <row r="27" spans="1:19" x14ac:dyDescent="0.25">
      <c r="A27" s="25" t="s">
        <v>104</v>
      </c>
      <c r="F27" s="25"/>
      <c r="G27" s="25"/>
      <c r="H27" s="118"/>
      <c r="I27" s="118"/>
      <c r="J27" s="119"/>
    </row>
    <row r="28" spans="1:19" x14ac:dyDescent="0.25">
      <c r="F28" s="25"/>
      <c r="G28" s="25"/>
      <c r="H28" s="118"/>
      <c r="I28" s="118"/>
      <c r="J28" s="119"/>
    </row>
    <row r="29" spans="1:19" x14ac:dyDescent="0.25">
      <c r="A29" s="24" t="s">
        <v>22</v>
      </c>
      <c r="B29" s="24"/>
      <c r="C29" s="24"/>
      <c r="D29" s="24"/>
      <c r="E29" s="24"/>
    </row>
    <row r="30" spans="1:19" x14ac:dyDescent="0.25">
      <c r="A30" s="25" t="s">
        <v>23</v>
      </c>
      <c r="B30" s="25"/>
      <c r="C30" s="25"/>
      <c r="D30" s="25"/>
      <c r="E30" s="25"/>
    </row>
    <row r="31" spans="1:19" x14ac:dyDescent="0.25">
      <c r="A31" s="25" t="s">
        <v>24</v>
      </c>
      <c r="B31" s="25"/>
      <c r="C31" s="25"/>
      <c r="D31" s="25"/>
    </row>
    <row r="32" spans="1:19" x14ac:dyDescent="0.25">
      <c r="A32" s="28" t="s">
        <v>25</v>
      </c>
      <c r="B32" s="120"/>
      <c r="C32" s="120"/>
      <c r="D32" s="120"/>
      <c r="E32" s="28"/>
    </row>
    <row r="33" spans="1:10" x14ac:dyDescent="0.25">
      <c r="A33" s="30" t="s">
        <v>0</v>
      </c>
      <c r="B33" s="30"/>
      <c r="C33" s="30"/>
      <c r="D33" s="30"/>
      <c r="E33" s="120"/>
    </row>
    <row r="34" spans="1:10" x14ac:dyDescent="0.25">
      <c r="A34" s="120"/>
      <c r="B34" s="120"/>
      <c r="C34" s="120"/>
      <c r="D34" s="120"/>
      <c r="E34" s="120"/>
    </row>
    <row r="35" spans="1:10" x14ac:dyDescent="0.25">
      <c r="H35" s="121" t="s">
        <v>48</v>
      </c>
      <c r="I35" s="298" t="str">
        <f>J13</f>
        <v xml:space="preserve"> 09 Maret 2022</v>
      </c>
      <c r="J35" s="298"/>
    </row>
    <row r="43" spans="1:10" x14ac:dyDescent="0.25">
      <c r="H43" s="250" t="s">
        <v>26</v>
      </c>
      <c r="I43" s="250"/>
      <c r="J43" s="250"/>
    </row>
  </sheetData>
  <mergeCells count="7">
    <mergeCell ref="H43:J43"/>
    <mergeCell ref="A10:J10"/>
    <mergeCell ref="H18:I18"/>
    <mergeCell ref="H19:I19"/>
    <mergeCell ref="A20:I20"/>
    <mergeCell ref="A21:E21"/>
    <mergeCell ref="I35:J35"/>
  </mergeCells>
  <printOptions horizontalCentered="1"/>
  <pageMargins left="0.51181102362204722" right="0.39370078740157483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2:L46"/>
  <sheetViews>
    <sheetView topLeftCell="A19" workbookViewId="0">
      <selection activeCell="J28" sqref="J2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24" t="s">
        <v>8</v>
      </c>
      <c r="J12" s="6" t="s">
        <v>405</v>
      </c>
    </row>
    <row r="13" spans="1:10" x14ac:dyDescent="0.25">
      <c r="G13" s="267" t="s">
        <v>9</v>
      </c>
      <c r="H13" s="267"/>
      <c r="I13" s="224" t="s">
        <v>8</v>
      </c>
      <c r="J13" s="7" t="s">
        <v>404</v>
      </c>
    </row>
    <row r="14" spans="1:10" x14ac:dyDescent="0.25">
      <c r="G14" s="267" t="s">
        <v>57</v>
      </c>
      <c r="H14" s="267"/>
      <c r="I14" s="224" t="s">
        <v>8</v>
      </c>
      <c r="J14" s="2" t="s">
        <v>160</v>
      </c>
    </row>
    <row r="15" spans="1:10" x14ac:dyDescent="0.25">
      <c r="A15" s="2" t="s">
        <v>10</v>
      </c>
      <c r="B15" s="6" t="s">
        <v>11</v>
      </c>
      <c r="C15" s="6"/>
      <c r="I15" s="224"/>
      <c r="J15" s="2" t="s">
        <v>367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22" t="s">
        <v>59</v>
      </c>
      <c r="G17" s="222" t="s">
        <v>17</v>
      </c>
      <c r="H17" s="264" t="s">
        <v>18</v>
      </c>
      <c r="I17" s="265"/>
      <c r="J17" s="11" t="s">
        <v>19</v>
      </c>
    </row>
    <row r="18" spans="1:12" ht="39.75" customHeight="1" x14ac:dyDescent="0.25">
      <c r="A18" s="12">
        <v>1</v>
      </c>
      <c r="B18" s="49">
        <f>'[21]403392'!E3</f>
        <v>44599</v>
      </c>
      <c r="C18" s="50">
        <f>'[21]403392'!A3</f>
        <v>403392</v>
      </c>
      <c r="D18" s="51" t="s">
        <v>162</v>
      </c>
      <c r="E18" s="51" t="s">
        <v>163</v>
      </c>
      <c r="F18" s="52">
        <f>'[21]403392'!Q3</f>
        <v>2</v>
      </c>
      <c r="G18" s="59">
        <v>100</v>
      </c>
      <c r="H18" s="256">
        <v>14000</v>
      </c>
      <c r="I18" s="257"/>
      <c r="J18" s="223">
        <f>G18*H18</f>
        <v>1400000</v>
      </c>
      <c r="L18" s="60"/>
    </row>
    <row r="19" spans="1:12" ht="39.75" customHeight="1" x14ac:dyDescent="0.25">
      <c r="A19" s="12">
        <f>A18+1</f>
        <v>2</v>
      </c>
      <c r="B19" s="49">
        <f>'[21]403311'!E3</f>
        <v>44600</v>
      </c>
      <c r="C19" s="50">
        <f>'[21]403311'!A3</f>
        <v>403311</v>
      </c>
      <c r="D19" s="51" t="s">
        <v>162</v>
      </c>
      <c r="E19" s="51" t="s">
        <v>163</v>
      </c>
      <c r="F19" s="52">
        <f>'[21]403311'!Q3</f>
        <v>4</v>
      </c>
      <c r="G19" s="124">
        <v>100</v>
      </c>
      <c r="H19" s="256">
        <v>14000</v>
      </c>
      <c r="I19" s="257"/>
      <c r="J19" s="223">
        <f t="shared" ref="J19" si="0">G19*H19</f>
        <v>1400000</v>
      </c>
      <c r="L19" s="60"/>
    </row>
    <row r="20" spans="1:12" ht="39.75" customHeight="1" x14ac:dyDescent="0.25">
      <c r="A20" s="12">
        <f t="shared" ref="A20:A22" si="1">A19+1</f>
        <v>3</v>
      </c>
      <c r="B20" s="49">
        <f>'[21]403326'!E3</f>
        <v>44603</v>
      </c>
      <c r="C20" s="50">
        <f>'[21]403326'!A3</f>
        <v>403326</v>
      </c>
      <c r="D20" s="51" t="s">
        <v>162</v>
      </c>
      <c r="E20" s="51" t="s">
        <v>163</v>
      </c>
      <c r="F20" s="52">
        <f>'[21]403326'!Q3</f>
        <v>6</v>
      </c>
      <c r="G20" s="124">
        <f>'[21]403326'!N9</f>
        <v>132.83250000000001</v>
      </c>
      <c r="H20" s="256">
        <v>14000</v>
      </c>
      <c r="I20" s="257"/>
      <c r="J20" s="223">
        <f>G20*H20</f>
        <v>1859655.0000000002</v>
      </c>
      <c r="L20" s="60"/>
    </row>
    <row r="21" spans="1:12" ht="39.75" customHeight="1" x14ac:dyDescent="0.25">
      <c r="A21" s="12">
        <f t="shared" si="1"/>
        <v>4</v>
      </c>
      <c r="B21" s="49">
        <f>'[21]403162'!E3</f>
        <v>44611</v>
      </c>
      <c r="C21" s="50">
        <f>'[21]403162'!A3</f>
        <v>403162</v>
      </c>
      <c r="D21" s="51" t="s">
        <v>162</v>
      </c>
      <c r="E21" s="51" t="s">
        <v>163</v>
      </c>
      <c r="F21" s="52">
        <f>'[21]403162'!Q3</f>
        <v>1</v>
      </c>
      <c r="G21" s="124">
        <v>100</v>
      </c>
      <c r="H21" s="256">
        <v>14000</v>
      </c>
      <c r="I21" s="257"/>
      <c r="J21" s="223">
        <f>G21*H21</f>
        <v>1400000</v>
      </c>
      <c r="L21" s="60"/>
    </row>
    <row r="22" spans="1:12" ht="39.75" customHeight="1" x14ac:dyDescent="0.25">
      <c r="A22" s="12">
        <f t="shared" si="1"/>
        <v>5</v>
      </c>
      <c r="B22" s="49">
        <f>'[21]404663'!E3</f>
        <v>44612</v>
      </c>
      <c r="C22" s="50">
        <f>'[21]404663'!A3</f>
        <v>404663</v>
      </c>
      <c r="D22" s="51" t="s">
        <v>162</v>
      </c>
      <c r="E22" s="51" t="s">
        <v>163</v>
      </c>
      <c r="F22" s="52">
        <f>'[21]404663'!Q3</f>
        <v>4</v>
      </c>
      <c r="G22" s="124">
        <f>'[21]404663'!N7</f>
        <v>129</v>
      </c>
      <c r="H22" s="256">
        <v>14000</v>
      </c>
      <c r="I22" s="257"/>
      <c r="J22" s="223">
        <f>G22*H22</f>
        <v>1806000</v>
      </c>
      <c r="L22" s="60"/>
    </row>
    <row r="23" spans="1:12" ht="32.25" customHeight="1" thickBot="1" x14ac:dyDescent="0.3">
      <c r="A23" s="258" t="s">
        <v>20</v>
      </c>
      <c r="B23" s="259"/>
      <c r="C23" s="259"/>
      <c r="D23" s="259"/>
      <c r="E23" s="259"/>
      <c r="F23" s="259"/>
      <c r="G23" s="259"/>
      <c r="H23" s="259"/>
      <c r="I23" s="260"/>
      <c r="J23" s="14">
        <f>SUM(J18:J22)</f>
        <v>7865655</v>
      </c>
      <c r="L23" s="3"/>
    </row>
    <row r="24" spans="1:12" x14ac:dyDescent="0.25">
      <c r="A24" s="261"/>
      <c r="B24" s="261"/>
      <c r="C24" s="221"/>
      <c r="D24" s="221"/>
      <c r="E24" s="221"/>
      <c r="F24" s="221"/>
      <c r="G24" s="221"/>
      <c r="H24" s="16"/>
      <c r="I24" s="16"/>
      <c r="J24" s="17"/>
    </row>
    <row r="25" spans="1:12" x14ac:dyDescent="0.25">
      <c r="A25" s="221"/>
      <c r="B25" s="221"/>
      <c r="C25" s="221"/>
      <c r="D25" s="221"/>
      <c r="E25" s="221"/>
      <c r="F25" s="221"/>
      <c r="G25" s="18" t="s">
        <v>61</v>
      </c>
      <c r="H25" s="18"/>
      <c r="I25" s="16"/>
      <c r="J25" s="17">
        <f>J23*10%</f>
        <v>786565.5</v>
      </c>
      <c r="L25" s="54"/>
    </row>
    <row r="26" spans="1:12" x14ac:dyDescent="0.25">
      <c r="A26" s="221"/>
      <c r="B26" s="221"/>
      <c r="C26" s="221"/>
      <c r="D26" s="221"/>
      <c r="E26" s="221"/>
      <c r="F26" s="221"/>
      <c r="G26" s="61" t="s">
        <v>62</v>
      </c>
      <c r="H26" s="61"/>
      <c r="I26" s="62"/>
      <c r="J26" s="63">
        <f>J23-J25</f>
        <v>7079089.5</v>
      </c>
      <c r="L26" s="54"/>
    </row>
    <row r="27" spans="1:12" x14ac:dyDescent="0.25">
      <c r="A27" s="221"/>
      <c r="B27" s="221"/>
      <c r="C27" s="221"/>
      <c r="D27" s="221"/>
      <c r="E27" s="221"/>
      <c r="F27" s="221"/>
      <c r="G27" s="18" t="s">
        <v>21</v>
      </c>
      <c r="H27" s="18"/>
      <c r="I27" s="54" t="e">
        <f>#REF!*1%</f>
        <v>#REF!</v>
      </c>
      <c r="J27" s="17">
        <f>J26*1%</f>
        <v>70790.895000000004</v>
      </c>
    </row>
    <row r="28" spans="1:12" ht="16.5" thickBot="1" x14ac:dyDescent="0.3">
      <c r="A28" s="221"/>
      <c r="B28" s="221"/>
      <c r="C28" s="221"/>
      <c r="D28" s="221"/>
      <c r="E28" s="221"/>
      <c r="F28" s="221"/>
      <c r="G28" s="19" t="s">
        <v>46</v>
      </c>
      <c r="H28" s="19"/>
      <c r="I28" s="20">
        <f>I24*10%</f>
        <v>0</v>
      </c>
      <c r="J28" s="20">
        <f>J26*2%</f>
        <v>141581.79</v>
      </c>
    </row>
    <row r="29" spans="1:12" x14ac:dyDescent="0.25">
      <c r="E29" s="1"/>
      <c r="F29" s="1"/>
      <c r="G29" s="21" t="s">
        <v>63</v>
      </c>
      <c r="H29" s="21"/>
      <c r="I29" s="22" t="e">
        <f>I23+I27</f>
        <v>#REF!</v>
      </c>
      <c r="J29" s="22">
        <f>J26+J27-J28</f>
        <v>7008298.6049999995</v>
      </c>
    </row>
    <row r="30" spans="1:12" x14ac:dyDescent="0.25">
      <c r="E30" s="1"/>
      <c r="F30" s="1"/>
      <c r="G30" s="21"/>
      <c r="H30" s="21"/>
      <c r="I30" s="22"/>
      <c r="J30" s="22"/>
    </row>
    <row r="31" spans="1:12" x14ac:dyDescent="0.25">
      <c r="A31" s="1" t="s">
        <v>399</v>
      </c>
      <c r="D31" s="1"/>
      <c r="E31" s="1"/>
      <c r="F31" s="1"/>
      <c r="G31" s="1"/>
      <c r="H31" s="21"/>
      <c r="I31" s="21"/>
      <c r="J31" s="22"/>
    </row>
    <row r="32" spans="1:12" x14ac:dyDescent="0.25">
      <c r="A32" s="23"/>
      <c r="D32" s="1"/>
      <c r="E32" s="1"/>
      <c r="F32" s="1"/>
      <c r="G32" s="1"/>
      <c r="H32" s="21"/>
      <c r="I32" s="21"/>
      <c r="J32" s="22"/>
    </row>
    <row r="33" spans="1:10" x14ac:dyDescent="0.25">
      <c r="A33" s="24" t="s">
        <v>22</v>
      </c>
    </row>
    <row r="34" spans="1:10" x14ac:dyDescent="0.25">
      <c r="A34" s="25" t="s">
        <v>23</v>
      </c>
      <c r="B34" s="26"/>
      <c r="C34" s="26"/>
      <c r="D34" s="27"/>
      <c r="E34" s="27"/>
      <c r="F34" s="27"/>
      <c r="G34" s="27"/>
    </row>
    <row r="35" spans="1:10" x14ac:dyDescent="0.25">
      <c r="A35" s="25" t="s">
        <v>24</v>
      </c>
      <c r="B35" s="26"/>
      <c r="C35" s="26"/>
      <c r="D35" s="27"/>
      <c r="E35" s="27"/>
      <c r="F35" s="27"/>
      <c r="G35" s="27"/>
    </row>
    <row r="36" spans="1:10" x14ac:dyDescent="0.25">
      <c r="A36" s="28" t="s">
        <v>25</v>
      </c>
      <c r="B36" s="29"/>
      <c r="C36" s="29"/>
      <c r="D36" s="27"/>
      <c r="E36" s="27"/>
      <c r="F36" s="27"/>
      <c r="G36" s="27"/>
    </row>
    <row r="37" spans="1:10" x14ac:dyDescent="0.25">
      <c r="A37" s="30" t="s">
        <v>0</v>
      </c>
      <c r="B37" s="31"/>
      <c r="C37" s="31"/>
      <c r="D37" s="27"/>
      <c r="E37" s="27"/>
      <c r="F37" s="27"/>
      <c r="G37" s="27"/>
    </row>
    <row r="38" spans="1:10" x14ac:dyDescent="0.25">
      <c r="A38" s="32"/>
      <c r="B38" s="32"/>
      <c r="C38" s="32"/>
    </row>
    <row r="39" spans="1:10" x14ac:dyDescent="0.25">
      <c r="H39" s="33" t="s">
        <v>48</v>
      </c>
      <c r="I39" s="262" t="str">
        <f>+J13</f>
        <v xml:space="preserve"> 24 Maret 2022</v>
      </c>
      <c r="J39" s="266"/>
    </row>
    <row r="43" spans="1:10" ht="18" customHeight="1" x14ac:dyDescent="0.25"/>
    <row r="44" spans="1:10" ht="17.25" customHeight="1" x14ac:dyDescent="0.25"/>
    <row r="46" spans="1:10" x14ac:dyDescent="0.25">
      <c r="H46" s="263" t="s">
        <v>26</v>
      </c>
      <c r="I46" s="263"/>
      <c r="J46" s="263"/>
    </row>
  </sheetData>
  <mergeCells count="14">
    <mergeCell ref="I39:J39"/>
    <mergeCell ref="H46:J46"/>
    <mergeCell ref="H19:I19"/>
    <mergeCell ref="H20:I20"/>
    <mergeCell ref="H21:I21"/>
    <mergeCell ref="H22:I22"/>
    <mergeCell ref="A23:I23"/>
    <mergeCell ref="A24:B24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2:L43"/>
  <sheetViews>
    <sheetView topLeftCell="A10" workbookViewId="0">
      <selection activeCell="J24" sqref="J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24" t="s">
        <v>8</v>
      </c>
      <c r="J12" s="6" t="s">
        <v>406</v>
      </c>
    </row>
    <row r="13" spans="1:10" x14ac:dyDescent="0.25">
      <c r="G13" s="267" t="s">
        <v>9</v>
      </c>
      <c r="H13" s="267"/>
      <c r="I13" s="224" t="s">
        <v>8</v>
      </c>
      <c r="J13" s="7" t="s">
        <v>385</v>
      </c>
    </row>
    <row r="14" spans="1:10" x14ac:dyDescent="0.25">
      <c r="G14" s="267" t="s">
        <v>57</v>
      </c>
      <c r="H14" s="267"/>
      <c r="I14" s="224" t="s">
        <v>8</v>
      </c>
      <c r="J14" s="2" t="s">
        <v>166</v>
      </c>
    </row>
    <row r="15" spans="1:10" x14ac:dyDescent="0.25">
      <c r="A15" s="2" t="s">
        <v>10</v>
      </c>
      <c r="B15" s="6" t="s">
        <v>11</v>
      </c>
      <c r="C15" s="6"/>
      <c r="I15" s="224"/>
      <c r="J15" s="2" t="s">
        <v>367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22" t="s">
        <v>59</v>
      </c>
      <c r="G17" s="222" t="s">
        <v>17</v>
      </c>
      <c r="H17" s="264" t="s">
        <v>18</v>
      </c>
      <c r="I17" s="265"/>
      <c r="J17" s="11" t="s">
        <v>19</v>
      </c>
    </row>
    <row r="18" spans="1:12" ht="48" customHeight="1" x14ac:dyDescent="0.25">
      <c r="A18" s="12">
        <v>1</v>
      </c>
      <c r="B18" s="49">
        <f>'[22]403313'!E3</f>
        <v>44600</v>
      </c>
      <c r="C18" s="50">
        <f>'[22]403313'!A3</f>
        <v>403313</v>
      </c>
      <c r="D18" s="51" t="s">
        <v>167</v>
      </c>
      <c r="E18" s="51" t="s">
        <v>168</v>
      </c>
      <c r="F18" s="52">
        <f>'[22]403313'!Q3</f>
        <v>2</v>
      </c>
      <c r="G18" s="59">
        <v>100</v>
      </c>
      <c r="H18" s="256">
        <v>19000</v>
      </c>
      <c r="I18" s="257"/>
      <c r="J18" s="223">
        <f>G18*H18</f>
        <v>1900000</v>
      </c>
      <c r="L18" s="60"/>
    </row>
    <row r="19" spans="1:12" ht="32.2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SUM(J18:J18)</f>
        <v>1900000</v>
      </c>
      <c r="L19" s="3"/>
    </row>
    <row r="20" spans="1:12" x14ac:dyDescent="0.25">
      <c r="A20" s="261"/>
      <c r="B20" s="261"/>
      <c r="C20" s="221"/>
      <c r="D20" s="221"/>
      <c r="E20" s="221"/>
      <c r="F20" s="221"/>
      <c r="G20" s="221"/>
      <c r="H20" s="16"/>
      <c r="I20" s="16"/>
      <c r="J20" s="17"/>
    </row>
    <row r="21" spans="1:12" x14ac:dyDescent="0.25">
      <c r="A21" s="221"/>
      <c r="B21" s="221"/>
      <c r="C21" s="221"/>
      <c r="D21" s="221"/>
      <c r="E21" s="221"/>
      <c r="F21" s="221"/>
      <c r="G21" s="18" t="s">
        <v>61</v>
      </c>
      <c r="H21" s="18"/>
      <c r="I21" s="16"/>
      <c r="J21" s="17">
        <f>J19*10%</f>
        <v>190000</v>
      </c>
      <c r="L21" s="54"/>
    </row>
    <row r="22" spans="1:12" x14ac:dyDescent="0.25">
      <c r="A22" s="221"/>
      <c r="B22" s="221"/>
      <c r="C22" s="221"/>
      <c r="D22" s="221"/>
      <c r="E22" s="221"/>
      <c r="F22" s="221"/>
      <c r="G22" s="61" t="s">
        <v>62</v>
      </c>
      <c r="H22" s="61"/>
      <c r="I22" s="62"/>
      <c r="J22" s="63">
        <f>J19-J21</f>
        <v>1710000</v>
      </c>
      <c r="L22" s="54"/>
    </row>
    <row r="23" spans="1:12" x14ac:dyDescent="0.25">
      <c r="A23" s="221"/>
      <c r="B23" s="221"/>
      <c r="C23" s="221"/>
      <c r="D23" s="221"/>
      <c r="E23" s="221"/>
      <c r="F23" s="221"/>
      <c r="G23" s="18" t="s">
        <v>21</v>
      </c>
      <c r="H23" s="18"/>
      <c r="I23" s="54" t="e">
        <f>#REF!*1%</f>
        <v>#REF!</v>
      </c>
      <c r="J23" s="17">
        <f>J22*1%</f>
        <v>17100</v>
      </c>
    </row>
    <row r="24" spans="1:12" ht="16.5" thickBot="1" x14ac:dyDescent="0.3">
      <c r="A24" s="221"/>
      <c r="B24" s="221"/>
      <c r="C24" s="221"/>
      <c r="D24" s="221"/>
      <c r="E24" s="221"/>
      <c r="F24" s="221"/>
      <c r="G24" s="19" t="s">
        <v>46</v>
      </c>
      <c r="H24" s="19"/>
      <c r="I24" s="20">
        <f>I20*10%</f>
        <v>0</v>
      </c>
      <c r="J24" s="20">
        <f>J22*2%</f>
        <v>34200</v>
      </c>
    </row>
    <row r="25" spans="1:12" x14ac:dyDescent="0.25">
      <c r="E25" s="1"/>
      <c r="F25" s="1"/>
      <c r="G25" s="21" t="s">
        <v>63</v>
      </c>
      <c r="H25" s="21"/>
      <c r="I25" s="22" t="e">
        <f>I19+I23</f>
        <v>#REF!</v>
      </c>
      <c r="J25" s="22">
        <f>J22+J23-J24</f>
        <v>1692900</v>
      </c>
    </row>
    <row r="26" spans="1:12" x14ac:dyDescent="0.25">
      <c r="E26" s="1"/>
      <c r="F26" s="1"/>
      <c r="G26" s="21"/>
      <c r="H26" s="21"/>
      <c r="I26" s="22"/>
      <c r="J26" s="22"/>
    </row>
    <row r="27" spans="1:12" x14ac:dyDescent="0.25">
      <c r="A27" s="1" t="s">
        <v>328</v>
      </c>
      <c r="D27" s="1"/>
      <c r="E27" s="1"/>
      <c r="F27" s="1"/>
      <c r="G27" s="1"/>
      <c r="H27" s="21"/>
      <c r="I27" s="21"/>
      <c r="J27" s="22"/>
    </row>
    <row r="28" spans="1:12" x14ac:dyDescent="0.25">
      <c r="A28" s="23"/>
      <c r="D28" s="1"/>
      <c r="E28" s="1"/>
      <c r="F28" s="1"/>
      <c r="G28" s="1"/>
      <c r="H28" s="21"/>
      <c r="I28" s="21"/>
      <c r="J28" s="22"/>
    </row>
    <row r="29" spans="1:12" x14ac:dyDescent="0.25">
      <c r="D29" s="1"/>
      <c r="E29" s="1"/>
      <c r="F29" s="1"/>
      <c r="G29" s="1"/>
      <c r="H29" s="21"/>
      <c r="I29" s="21"/>
      <c r="J29" s="22"/>
    </row>
    <row r="30" spans="1:12" x14ac:dyDescent="0.25">
      <c r="A30" s="24" t="s">
        <v>22</v>
      </c>
    </row>
    <row r="31" spans="1:12" x14ac:dyDescent="0.25">
      <c r="A31" s="25" t="s">
        <v>23</v>
      </c>
      <c r="B31" s="26"/>
      <c r="C31" s="26"/>
      <c r="D31" s="27"/>
      <c r="E31" s="27"/>
      <c r="F31" s="27"/>
      <c r="G31" s="27"/>
    </row>
    <row r="32" spans="1:12" x14ac:dyDescent="0.25">
      <c r="A32" s="25" t="s">
        <v>24</v>
      </c>
      <c r="B32" s="26"/>
      <c r="C32" s="26"/>
      <c r="D32" s="27"/>
      <c r="E32" s="27"/>
      <c r="F32" s="27"/>
      <c r="G32" s="27"/>
    </row>
    <row r="33" spans="1:10" x14ac:dyDescent="0.25">
      <c r="A33" s="28" t="s">
        <v>25</v>
      </c>
      <c r="B33" s="29"/>
      <c r="C33" s="29"/>
      <c r="D33" s="27"/>
      <c r="E33" s="27"/>
      <c r="F33" s="27"/>
      <c r="G33" s="27"/>
    </row>
    <row r="34" spans="1:10" x14ac:dyDescent="0.25">
      <c r="A34" s="30" t="s">
        <v>0</v>
      </c>
      <c r="B34" s="31"/>
      <c r="C34" s="31"/>
      <c r="D34" s="27"/>
      <c r="E34" s="27"/>
      <c r="F34" s="27"/>
      <c r="G34" s="27"/>
    </row>
    <row r="35" spans="1:10" x14ac:dyDescent="0.25">
      <c r="A35" s="32"/>
      <c r="B35" s="32"/>
      <c r="C35" s="32"/>
    </row>
    <row r="36" spans="1:10" x14ac:dyDescent="0.25">
      <c r="H36" s="33" t="s">
        <v>48</v>
      </c>
      <c r="I36" s="262" t="str">
        <f>+J13</f>
        <v xml:space="preserve"> 25 Maret 2022</v>
      </c>
      <c r="J36" s="266"/>
    </row>
    <row r="40" spans="1:10" ht="18" customHeight="1" x14ac:dyDescent="0.25"/>
    <row r="41" spans="1:10" ht="17.25" customHeight="1" x14ac:dyDescent="0.25"/>
    <row r="43" spans="1:10" x14ac:dyDescent="0.25">
      <c r="H43" s="263" t="s">
        <v>26</v>
      </c>
      <c r="I43" s="263"/>
      <c r="J43" s="263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2:L43"/>
  <sheetViews>
    <sheetView topLeftCell="A10" workbookViewId="0">
      <selection activeCell="J24" sqref="J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24" t="s">
        <v>8</v>
      </c>
      <c r="J12" s="6" t="s">
        <v>407</v>
      </c>
    </row>
    <row r="13" spans="1:10" x14ac:dyDescent="0.25">
      <c r="G13" s="267" t="s">
        <v>9</v>
      </c>
      <c r="H13" s="267"/>
      <c r="I13" s="224" t="s">
        <v>8</v>
      </c>
      <c r="J13" s="7" t="s">
        <v>385</v>
      </c>
    </row>
    <row r="14" spans="1:10" x14ac:dyDescent="0.25">
      <c r="G14" s="267" t="s">
        <v>57</v>
      </c>
      <c r="H14" s="267"/>
      <c r="I14" s="224" t="s">
        <v>8</v>
      </c>
      <c r="J14" s="2" t="s">
        <v>400</v>
      </c>
    </row>
    <row r="15" spans="1:10" x14ac:dyDescent="0.25">
      <c r="A15" s="2" t="s">
        <v>10</v>
      </c>
      <c r="B15" s="6" t="s">
        <v>11</v>
      </c>
      <c r="C15" s="6"/>
      <c r="I15" s="224"/>
      <c r="J15" s="2" t="s">
        <v>367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22" t="s">
        <v>59</v>
      </c>
      <c r="G17" s="222" t="s">
        <v>17</v>
      </c>
      <c r="H17" s="264" t="s">
        <v>18</v>
      </c>
      <c r="I17" s="265"/>
      <c r="J17" s="11" t="s">
        <v>19</v>
      </c>
    </row>
    <row r="18" spans="1:12" ht="48" customHeight="1" x14ac:dyDescent="0.25">
      <c r="A18" s="12">
        <v>1</v>
      </c>
      <c r="B18" s="49">
        <f>'[23]403303'!E3</f>
        <v>44597</v>
      </c>
      <c r="C18" s="50">
        <f>'[23]403303'!A3</f>
        <v>403303</v>
      </c>
      <c r="D18" s="51" t="s">
        <v>401</v>
      </c>
      <c r="E18" s="51" t="s">
        <v>402</v>
      </c>
      <c r="F18" s="52">
        <f>'[23]403303'!Q3</f>
        <v>5</v>
      </c>
      <c r="G18" s="59">
        <v>100</v>
      </c>
      <c r="H18" s="256">
        <v>5950</v>
      </c>
      <c r="I18" s="257"/>
      <c r="J18" s="223">
        <f>G18*H18</f>
        <v>595000</v>
      </c>
      <c r="L18" s="60"/>
    </row>
    <row r="19" spans="1:12" ht="32.2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SUM(J18:J18)</f>
        <v>595000</v>
      </c>
      <c r="L19" s="3"/>
    </row>
    <row r="20" spans="1:12" x14ac:dyDescent="0.25">
      <c r="A20" s="261"/>
      <c r="B20" s="261"/>
      <c r="C20" s="221"/>
      <c r="D20" s="221"/>
      <c r="E20" s="221"/>
      <c r="F20" s="221"/>
      <c r="G20" s="221"/>
      <c r="H20" s="16"/>
      <c r="I20" s="16"/>
      <c r="J20" s="17"/>
    </row>
    <row r="21" spans="1:12" x14ac:dyDescent="0.25">
      <c r="A21" s="221"/>
      <c r="B21" s="221"/>
      <c r="C21" s="221"/>
      <c r="D21" s="221"/>
      <c r="E21" s="221"/>
      <c r="F21" s="221"/>
      <c r="G21" s="18" t="s">
        <v>61</v>
      </c>
      <c r="H21" s="18"/>
      <c r="I21" s="16"/>
      <c r="J21" s="17">
        <f>J19*10%</f>
        <v>59500</v>
      </c>
      <c r="L21" s="54"/>
    </row>
    <row r="22" spans="1:12" x14ac:dyDescent="0.25">
      <c r="A22" s="221"/>
      <c r="B22" s="221"/>
      <c r="C22" s="221"/>
      <c r="D22" s="221"/>
      <c r="E22" s="221"/>
      <c r="F22" s="221"/>
      <c r="G22" s="61" t="s">
        <v>62</v>
      </c>
      <c r="H22" s="61"/>
      <c r="I22" s="62"/>
      <c r="J22" s="63">
        <f>J19-J21</f>
        <v>535500</v>
      </c>
      <c r="L22" s="54"/>
    </row>
    <row r="23" spans="1:12" x14ac:dyDescent="0.25">
      <c r="A23" s="221"/>
      <c r="B23" s="221"/>
      <c r="C23" s="221"/>
      <c r="D23" s="221"/>
      <c r="E23" s="221"/>
      <c r="F23" s="221"/>
      <c r="G23" s="18" t="s">
        <v>21</v>
      </c>
      <c r="H23" s="18"/>
      <c r="I23" s="54" t="e">
        <f>#REF!*1%</f>
        <v>#REF!</v>
      </c>
      <c r="J23" s="17">
        <f>J22*1%</f>
        <v>5355</v>
      </c>
    </row>
    <row r="24" spans="1:12" ht="16.5" thickBot="1" x14ac:dyDescent="0.3">
      <c r="A24" s="221"/>
      <c r="B24" s="221"/>
      <c r="C24" s="221"/>
      <c r="D24" s="221"/>
      <c r="E24" s="221"/>
      <c r="F24" s="221"/>
      <c r="G24" s="19" t="s">
        <v>46</v>
      </c>
      <c r="H24" s="19"/>
      <c r="I24" s="20">
        <f>I20*10%</f>
        <v>0</v>
      </c>
      <c r="J24" s="20">
        <f>J22*2%</f>
        <v>10710</v>
      </c>
    </row>
    <row r="25" spans="1:12" x14ac:dyDescent="0.25">
      <c r="E25" s="1"/>
      <c r="F25" s="1"/>
      <c r="G25" s="21" t="s">
        <v>63</v>
      </c>
      <c r="H25" s="21"/>
      <c r="I25" s="22" t="e">
        <f>I19+I23</f>
        <v>#REF!</v>
      </c>
      <c r="J25" s="22">
        <f>J22+J23-J24</f>
        <v>530145</v>
      </c>
    </row>
    <row r="26" spans="1:12" x14ac:dyDescent="0.25">
      <c r="E26" s="1"/>
      <c r="F26" s="1"/>
      <c r="G26" s="21"/>
      <c r="H26" s="21"/>
      <c r="I26" s="22"/>
      <c r="J26" s="22"/>
    </row>
    <row r="27" spans="1:12" x14ac:dyDescent="0.25">
      <c r="A27" s="1" t="s">
        <v>403</v>
      </c>
      <c r="D27" s="1"/>
      <c r="E27" s="1"/>
      <c r="F27" s="1"/>
      <c r="G27" s="1"/>
      <c r="H27" s="21"/>
      <c r="I27" s="21"/>
      <c r="J27" s="22"/>
    </row>
    <row r="28" spans="1:12" x14ac:dyDescent="0.25">
      <c r="A28" s="23"/>
      <c r="D28" s="1"/>
      <c r="E28" s="1"/>
      <c r="F28" s="1"/>
      <c r="G28" s="1"/>
      <c r="H28" s="21"/>
      <c r="I28" s="21"/>
      <c r="J28" s="22"/>
    </row>
    <row r="29" spans="1:12" x14ac:dyDescent="0.25">
      <c r="D29" s="1"/>
      <c r="E29" s="1"/>
      <c r="F29" s="1"/>
      <c r="G29" s="1"/>
      <c r="H29" s="21"/>
      <c r="I29" s="21"/>
      <c r="J29" s="22"/>
    </row>
    <row r="30" spans="1:12" x14ac:dyDescent="0.25">
      <c r="A30" s="24" t="s">
        <v>22</v>
      </c>
    </row>
    <row r="31" spans="1:12" x14ac:dyDescent="0.25">
      <c r="A31" s="25" t="s">
        <v>23</v>
      </c>
      <c r="B31" s="26"/>
      <c r="C31" s="26"/>
      <c r="D31" s="27"/>
      <c r="E31" s="27"/>
      <c r="F31" s="27"/>
      <c r="G31" s="27"/>
    </row>
    <row r="32" spans="1:12" x14ac:dyDescent="0.25">
      <c r="A32" s="25" t="s">
        <v>24</v>
      </c>
      <c r="B32" s="26"/>
      <c r="C32" s="26"/>
      <c r="D32" s="27"/>
      <c r="E32" s="27"/>
      <c r="F32" s="27"/>
      <c r="G32" s="27"/>
    </row>
    <row r="33" spans="1:10" x14ac:dyDescent="0.25">
      <c r="A33" s="28" t="s">
        <v>25</v>
      </c>
      <c r="B33" s="29"/>
      <c r="C33" s="29"/>
      <c r="D33" s="27"/>
      <c r="E33" s="27"/>
      <c r="F33" s="27"/>
      <c r="G33" s="27"/>
    </row>
    <row r="34" spans="1:10" x14ac:dyDescent="0.25">
      <c r="A34" s="30" t="s">
        <v>0</v>
      </c>
      <c r="B34" s="31"/>
      <c r="C34" s="31"/>
      <c r="D34" s="27"/>
      <c r="E34" s="27"/>
      <c r="F34" s="27"/>
      <c r="G34" s="27"/>
    </row>
    <row r="35" spans="1:10" x14ac:dyDescent="0.25">
      <c r="A35" s="32"/>
      <c r="B35" s="32"/>
      <c r="C35" s="32"/>
    </row>
    <row r="36" spans="1:10" x14ac:dyDescent="0.25">
      <c r="H36" s="33" t="s">
        <v>48</v>
      </c>
      <c r="I36" s="262" t="str">
        <f>+J13</f>
        <v xml:space="preserve"> 25 Maret 2022</v>
      </c>
      <c r="J36" s="266"/>
    </row>
    <row r="40" spans="1:10" ht="18" customHeight="1" x14ac:dyDescent="0.25"/>
    <row r="41" spans="1:10" ht="17.25" customHeight="1" x14ac:dyDescent="0.25"/>
    <row r="43" spans="1:10" x14ac:dyDescent="0.25">
      <c r="H43" s="263" t="s">
        <v>26</v>
      </c>
      <c r="I43" s="263"/>
      <c r="J43" s="263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2:O43"/>
  <sheetViews>
    <sheetView tabSelected="1" topLeftCell="A10" workbookViewId="0">
      <selection activeCell="K25" sqref="K25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42578125" style="2" customWidth="1"/>
    <col min="4" max="4" width="26" style="2" customWidth="1"/>
    <col min="5" max="5" width="13.28515625" style="2" customWidth="1"/>
    <col min="6" max="6" width="6.85546875" style="2" customWidth="1"/>
    <col min="7" max="7" width="13.85546875" style="3" customWidth="1"/>
    <col min="8" max="8" width="1.28515625" style="3" customWidth="1"/>
    <col min="9" max="9" width="18.5703125" style="2" customWidth="1"/>
    <col min="10" max="16" width="9.140625" style="2"/>
    <col min="17" max="17" width="9.42578125" style="2" customWidth="1"/>
    <col min="18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  <c r="B3" s="34"/>
    </row>
    <row r="4" spans="1:15" x14ac:dyDescent="0.25">
      <c r="A4" s="4" t="s">
        <v>2</v>
      </c>
      <c r="B4" s="34"/>
    </row>
    <row r="5" spans="1:15" x14ac:dyDescent="0.25">
      <c r="A5" s="4" t="s">
        <v>3</v>
      </c>
      <c r="B5" s="34"/>
    </row>
    <row r="6" spans="1:15" x14ac:dyDescent="0.25">
      <c r="A6" s="4" t="s">
        <v>4</v>
      </c>
      <c r="B6" s="34"/>
    </row>
    <row r="7" spans="1:15" x14ac:dyDescent="0.25">
      <c r="A7" s="4" t="s">
        <v>5</v>
      </c>
      <c r="B7" s="34"/>
    </row>
    <row r="9" spans="1:15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15" ht="26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15" x14ac:dyDescent="0.25">
      <c r="A12" s="2" t="s">
        <v>7</v>
      </c>
      <c r="B12" s="2" t="s">
        <v>408</v>
      </c>
      <c r="G12" s="3" t="s">
        <v>27</v>
      </c>
      <c r="H12" s="227" t="s">
        <v>8</v>
      </c>
      <c r="I12" s="6" t="s">
        <v>411</v>
      </c>
    </row>
    <row r="13" spans="1:15" x14ac:dyDescent="0.25">
      <c r="B13" s="2" t="s">
        <v>409</v>
      </c>
      <c r="G13" s="3" t="s">
        <v>9</v>
      </c>
      <c r="H13" s="227" t="s">
        <v>8</v>
      </c>
      <c r="I13" s="7" t="s">
        <v>385</v>
      </c>
    </row>
    <row r="14" spans="1:15" x14ac:dyDescent="0.25">
      <c r="B14" s="2" t="s">
        <v>410</v>
      </c>
      <c r="G14" s="3" t="s">
        <v>28</v>
      </c>
      <c r="H14" s="227" t="s">
        <v>8</v>
      </c>
      <c r="I14" s="231" t="s">
        <v>413</v>
      </c>
    </row>
    <row r="15" spans="1:15" x14ac:dyDescent="0.25">
      <c r="G15" s="3" t="s">
        <v>29</v>
      </c>
      <c r="H15" s="3" t="s">
        <v>41</v>
      </c>
      <c r="I15" s="232" t="s">
        <v>412</v>
      </c>
    </row>
    <row r="16" spans="1:15" x14ac:dyDescent="0.25">
      <c r="B16" s="233"/>
      <c r="C16" s="233"/>
      <c r="D16" s="233"/>
      <c r="I16" s="234"/>
      <c r="O16" s="2" t="s">
        <v>47</v>
      </c>
    </row>
    <row r="17" spans="1:9" x14ac:dyDescent="0.25">
      <c r="A17" s="2" t="s">
        <v>10</v>
      </c>
      <c r="B17" s="2" t="s">
        <v>11</v>
      </c>
    </row>
    <row r="18" spans="1:9" ht="16.5" thickBot="1" x14ac:dyDescent="0.3">
      <c r="F18" s="27"/>
    </row>
    <row r="19" spans="1:9" ht="20.100000000000001" customHeight="1" x14ac:dyDescent="0.25">
      <c r="A19" s="235" t="s">
        <v>12</v>
      </c>
      <c r="B19" s="187" t="s">
        <v>13</v>
      </c>
      <c r="C19" s="187" t="s">
        <v>14</v>
      </c>
      <c r="D19" s="187" t="s">
        <v>15</v>
      </c>
      <c r="E19" s="187" t="s">
        <v>16</v>
      </c>
      <c r="F19" s="187" t="s">
        <v>42</v>
      </c>
      <c r="G19" s="333" t="s">
        <v>18</v>
      </c>
      <c r="H19" s="334"/>
      <c r="I19" s="236" t="s">
        <v>19</v>
      </c>
    </row>
    <row r="20" spans="1:9" ht="55.5" customHeight="1" x14ac:dyDescent="0.25">
      <c r="A20" s="12">
        <v>1</v>
      </c>
      <c r="B20" s="237">
        <v>44634</v>
      </c>
      <c r="C20" s="238" t="s">
        <v>414</v>
      </c>
      <c r="D20" s="38" t="s">
        <v>415</v>
      </c>
      <c r="E20" s="51" t="s">
        <v>416</v>
      </c>
      <c r="F20" s="239">
        <v>1</v>
      </c>
      <c r="G20" s="292">
        <v>7500000</v>
      </c>
      <c r="H20" s="293"/>
      <c r="I20" s="240">
        <f>+G20</f>
        <v>7500000</v>
      </c>
    </row>
    <row r="21" spans="1:9" ht="25.5" customHeight="1" thickBot="1" x14ac:dyDescent="0.3">
      <c r="A21" s="258" t="s">
        <v>20</v>
      </c>
      <c r="B21" s="259"/>
      <c r="C21" s="259"/>
      <c r="D21" s="259"/>
      <c r="E21" s="259"/>
      <c r="F21" s="259"/>
      <c r="G21" s="259"/>
      <c r="H21" s="260"/>
      <c r="I21" s="14">
        <f>I20</f>
        <v>7500000</v>
      </c>
    </row>
    <row r="22" spans="1:9" x14ac:dyDescent="0.25">
      <c r="A22" s="261"/>
      <c r="B22" s="261"/>
      <c r="C22" s="261"/>
      <c r="D22" s="261"/>
      <c r="E22" s="225"/>
      <c r="F22" s="225"/>
      <c r="G22" s="16"/>
      <c r="H22" s="16"/>
      <c r="I22" s="17"/>
    </row>
    <row r="23" spans="1:9" x14ac:dyDescent="0.25">
      <c r="A23" s="225"/>
      <c r="B23" s="225"/>
      <c r="C23" s="225"/>
      <c r="D23" s="225"/>
      <c r="E23" s="225"/>
      <c r="F23" s="225"/>
      <c r="G23" s="18" t="s">
        <v>101</v>
      </c>
      <c r="H23" s="18"/>
      <c r="I23" s="17">
        <f>I21*1%</f>
        <v>75000</v>
      </c>
    </row>
    <row r="24" spans="1:9" ht="16.5" thickBot="1" x14ac:dyDescent="0.3">
      <c r="A24" s="225"/>
      <c r="B24" s="225"/>
      <c r="C24" s="225"/>
      <c r="D24" s="225"/>
      <c r="E24" s="225"/>
      <c r="F24" s="225"/>
      <c r="G24" s="19" t="s">
        <v>46</v>
      </c>
      <c r="H24" s="19"/>
      <c r="I24" s="20">
        <f>I21*2%</f>
        <v>150000</v>
      </c>
    </row>
    <row r="25" spans="1:9" x14ac:dyDescent="0.25">
      <c r="E25" s="1"/>
      <c r="F25" s="1"/>
      <c r="G25" s="21" t="s">
        <v>30</v>
      </c>
      <c r="H25" s="21"/>
      <c r="I25" s="22">
        <f>I21+I23-I24</f>
        <v>7425000</v>
      </c>
    </row>
    <row r="26" spans="1:9" x14ac:dyDescent="0.25">
      <c r="A26" s="1" t="s">
        <v>417</v>
      </c>
      <c r="E26" s="1"/>
      <c r="F26" s="1"/>
      <c r="G26" s="21"/>
      <c r="H26" s="21"/>
      <c r="I26" s="22"/>
    </row>
    <row r="27" spans="1:9" x14ac:dyDescent="0.25">
      <c r="A27" s="23"/>
      <c r="E27" s="1"/>
      <c r="F27" s="1"/>
      <c r="G27" s="21"/>
      <c r="H27" s="21"/>
      <c r="I27" s="22"/>
    </row>
    <row r="28" spans="1:9" x14ac:dyDescent="0.25">
      <c r="E28" s="1"/>
      <c r="F28" s="1"/>
      <c r="G28" s="21"/>
      <c r="H28" s="21"/>
      <c r="I28" s="22"/>
    </row>
    <row r="29" spans="1:9" x14ac:dyDescent="0.25">
      <c r="A29" s="201" t="s">
        <v>22</v>
      </c>
    </row>
    <row r="30" spans="1:9" x14ac:dyDescent="0.25">
      <c r="A30" s="176" t="s">
        <v>23</v>
      </c>
      <c r="B30" s="26"/>
      <c r="C30" s="26"/>
      <c r="D30" s="26"/>
      <c r="E30" s="27"/>
    </row>
    <row r="31" spans="1:9" x14ac:dyDescent="0.25">
      <c r="A31" s="202" t="s">
        <v>24</v>
      </c>
      <c r="B31" s="26"/>
      <c r="C31" s="26"/>
      <c r="D31" s="27"/>
      <c r="E31" s="27"/>
    </row>
    <row r="32" spans="1:9" x14ac:dyDescent="0.25">
      <c r="A32" s="203" t="s">
        <v>25</v>
      </c>
      <c r="B32" s="29"/>
      <c r="C32" s="29"/>
      <c r="D32" s="43"/>
      <c r="E32" s="27"/>
    </row>
    <row r="33" spans="1:9" x14ac:dyDescent="0.25">
      <c r="A33" s="176" t="s">
        <v>0</v>
      </c>
      <c r="B33" s="31"/>
      <c r="C33" s="31"/>
      <c r="D33" s="29"/>
      <c r="E33" s="27"/>
    </row>
    <row r="34" spans="1:9" x14ac:dyDescent="0.25">
      <c r="A34" s="56"/>
      <c r="B34" s="56"/>
      <c r="C34" s="56"/>
      <c r="D34" s="56"/>
    </row>
    <row r="35" spans="1:9" x14ac:dyDescent="0.25">
      <c r="A35" s="32"/>
      <c r="B35" s="32"/>
      <c r="C35" s="32"/>
      <c r="D35" s="44"/>
    </row>
    <row r="36" spans="1:9" x14ac:dyDescent="0.25">
      <c r="G36" s="33" t="s">
        <v>31</v>
      </c>
      <c r="H36" s="335" t="str">
        <f>+I13</f>
        <v xml:space="preserve"> 25 Maret 2022</v>
      </c>
      <c r="I36" s="335"/>
    </row>
    <row r="43" spans="1:9" x14ac:dyDescent="0.25">
      <c r="G43" s="250" t="s">
        <v>26</v>
      </c>
      <c r="H43" s="250"/>
      <c r="I43" s="250"/>
    </row>
  </sheetData>
  <mergeCells count="7">
    <mergeCell ref="G43:I43"/>
    <mergeCell ref="A10:I10"/>
    <mergeCell ref="G19:H19"/>
    <mergeCell ref="G20:H20"/>
    <mergeCell ref="A21:H21"/>
    <mergeCell ref="A22:D22"/>
    <mergeCell ref="H36:I36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2:Q44"/>
  <sheetViews>
    <sheetView topLeftCell="A16" workbookViewId="0">
      <selection activeCell="D20" sqref="D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227" t="s">
        <v>8</v>
      </c>
      <c r="I12" s="6" t="s">
        <v>418</v>
      </c>
    </row>
    <row r="13" spans="1:9" x14ac:dyDescent="0.25">
      <c r="G13" s="3" t="s">
        <v>9</v>
      </c>
      <c r="H13" s="227" t="s">
        <v>8</v>
      </c>
      <c r="I13" s="7" t="s">
        <v>385</v>
      </c>
    </row>
    <row r="14" spans="1:9" x14ac:dyDescent="0.25">
      <c r="G14" s="3" t="s">
        <v>28</v>
      </c>
      <c r="H14" s="227" t="s">
        <v>8</v>
      </c>
      <c r="I14" s="7" t="s">
        <v>419</v>
      </c>
    </row>
    <row r="15" spans="1:9" x14ac:dyDescent="0.25">
      <c r="G15" s="3" t="s">
        <v>112</v>
      </c>
      <c r="H15" s="227" t="s">
        <v>41</v>
      </c>
      <c r="I15" s="2" t="s">
        <v>425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227" t="s">
        <v>41</v>
      </c>
      <c r="I16" s="36" t="s">
        <v>426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226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44636</v>
      </c>
      <c r="C19" s="50" t="s">
        <v>420</v>
      </c>
      <c r="D19" s="51" t="s">
        <v>422</v>
      </c>
      <c r="E19" s="51" t="s">
        <v>151</v>
      </c>
      <c r="F19" s="52">
        <v>78</v>
      </c>
      <c r="G19" s="292">
        <v>3712871</v>
      </c>
      <c r="H19" s="293"/>
      <c r="I19" s="301">
        <f>G19</f>
        <v>3712871</v>
      </c>
    </row>
    <row r="20" spans="1:17" ht="53.25" customHeight="1" x14ac:dyDescent="0.25">
      <c r="A20" s="12">
        <v>2</v>
      </c>
      <c r="B20" s="49">
        <v>44636</v>
      </c>
      <c r="C20" s="50" t="s">
        <v>421</v>
      </c>
      <c r="D20" s="51" t="s">
        <v>152</v>
      </c>
      <c r="E20" s="51" t="s">
        <v>151</v>
      </c>
      <c r="F20" s="52">
        <v>65</v>
      </c>
      <c r="G20" s="299"/>
      <c r="H20" s="300"/>
      <c r="I20" s="302"/>
      <c r="K20" s="2">
        <f>3750000/1.01</f>
        <v>3712871.287128713</v>
      </c>
    </row>
    <row r="21" spans="1:17" ht="53.25" customHeight="1" x14ac:dyDescent="0.25">
      <c r="A21" s="12">
        <v>3</v>
      </c>
      <c r="B21" s="49">
        <v>44636</v>
      </c>
      <c r="C21" s="50" t="s">
        <v>423</v>
      </c>
      <c r="D21" s="51" t="s">
        <v>150</v>
      </c>
      <c r="E21" s="51" t="s">
        <v>151</v>
      </c>
      <c r="F21" s="52">
        <v>118</v>
      </c>
      <c r="G21" s="304"/>
      <c r="H21" s="305"/>
      <c r="I21" s="303"/>
      <c r="K21" s="2">
        <f>3150000/1.01</f>
        <v>3118811.8811881188</v>
      </c>
    </row>
    <row r="22" spans="1:17" ht="25.5" customHeight="1" thickBot="1" x14ac:dyDescent="0.3">
      <c r="A22" s="258" t="s">
        <v>20</v>
      </c>
      <c r="B22" s="259"/>
      <c r="C22" s="259"/>
      <c r="D22" s="259"/>
      <c r="E22" s="259"/>
      <c r="F22" s="259"/>
      <c r="G22" s="259"/>
      <c r="H22" s="260"/>
      <c r="I22" s="14">
        <f>SUM(I19)</f>
        <v>3712871</v>
      </c>
    </row>
    <row r="23" spans="1:17" x14ac:dyDescent="0.25">
      <c r="A23" s="261"/>
      <c r="B23" s="261"/>
      <c r="C23" s="225"/>
      <c r="D23" s="225"/>
      <c r="E23" s="225"/>
      <c r="F23" s="225"/>
      <c r="G23" s="16"/>
      <c r="H23" s="16"/>
      <c r="I23" s="17"/>
    </row>
    <row r="24" spans="1:17" x14ac:dyDescent="0.25">
      <c r="A24" s="225"/>
      <c r="B24" s="225"/>
      <c r="C24" s="225"/>
      <c r="D24" s="225"/>
      <c r="E24" s="225"/>
      <c r="F24" s="225"/>
      <c r="G24" s="18" t="s">
        <v>21</v>
      </c>
      <c r="H24" s="54" t="e">
        <f>#REF!*1%</f>
        <v>#REF!</v>
      </c>
      <c r="I24" s="17">
        <f>I22*1%</f>
        <v>37128.71</v>
      </c>
    </row>
    <row r="25" spans="1:17" ht="16.5" thickBot="1" x14ac:dyDescent="0.3">
      <c r="E25" s="1"/>
      <c r="F25" s="1"/>
      <c r="G25" s="55" t="s">
        <v>46</v>
      </c>
      <c r="H25" s="20">
        <v>0</v>
      </c>
      <c r="I25" s="20">
        <f>I22*2%</f>
        <v>74257.42</v>
      </c>
      <c r="Q25" s="2" t="s">
        <v>47</v>
      </c>
    </row>
    <row r="26" spans="1:17" x14ac:dyDescent="0.25">
      <c r="E26" s="1"/>
      <c r="F26" s="1"/>
      <c r="G26" s="21" t="s">
        <v>30</v>
      </c>
      <c r="H26" s="22" t="e">
        <f>H22+H24</f>
        <v>#REF!</v>
      </c>
      <c r="I26" s="22">
        <f>I22+I24-I25</f>
        <v>3675742.29</v>
      </c>
    </row>
    <row r="27" spans="1:17" x14ac:dyDescent="0.25">
      <c r="E27" s="1"/>
      <c r="F27" s="1"/>
      <c r="G27" s="21"/>
      <c r="H27" s="22"/>
      <c r="I27" s="22"/>
    </row>
    <row r="28" spans="1:17" x14ac:dyDescent="0.25">
      <c r="A28" s="1" t="s">
        <v>424</v>
      </c>
      <c r="D28" s="1"/>
      <c r="E28" s="1"/>
      <c r="F28" s="1"/>
      <c r="G28" s="21"/>
      <c r="H28" s="21"/>
      <c r="I28" s="22"/>
    </row>
    <row r="29" spans="1:17" x14ac:dyDescent="0.25">
      <c r="A29" s="23"/>
      <c r="D29" s="1"/>
      <c r="E29" s="1"/>
      <c r="F29" s="1"/>
      <c r="G29" s="21"/>
      <c r="H29" s="21"/>
      <c r="I29" s="22"/>
    </row>
    <row r="30" spans="1:17" x14ac:dyDescent="0.25">
      <c r="D30" s="1"/>
      <c r="E30" s="1"/>
      <c r="F30" s="1"/>
      <c r="G30" s="21"/>
      <c r="H30" s="21"/>
      <c r="I30" s="22"/>
    </row>
    <row r="31" spans="1:17" x14ac:dyDescent="0.25">
      <c r="A31" s="24" t="s">
        <v>22</v>
      </c>
    </row>
    <row r="32" spans="1:17" x14ac:dyDescent="0.25">
      <c r="A32" s="25" t="s">
        <v>23</v>
      </c>
      <c r="B32" s="26"/>
      <c r="C32" s="26"/>
      <c r="D32" s="27"/>
      <c r="E32" s="27"/>
      <c r="F32" s="27"/>
    </row>
    <row r="33" spans="1:9" x14ac:dyDescent="0.25">
      <c r="A33" s="25" t="s">
        <v>24</v>
      </c>
      <c r="B33" s="26"/>
      <c r="C33" s="26"/>
      <c r="D33" s="27"/>
      <c r="E33" s="27"/>
      <c r="F33" s="27"/>
    </row>
    <row r="34" spans="1:9" x14ac:dyDescent="0.25">
      <c r="A34" s="28" t="s">
        <v>25</v>
      </c>
      <c r="B34" s="29"/>
      <c r="C34" s="29"/>
      <c r="D34" s="27"/>
      <c r="E34" s="27"/>
      <c r="F34" s="27"/>
    </row>
    <row r="35" spans="1:9" x14ac:dyDescent="0.25">
      <c r="A35" s="30" t="s">
        <v>0</v>
      </c>
      <c r="B35" s="31"/>
      <c r="C35" s="31"/>
      <c r="D35" s="27"/>
      <c r="E35" s="27"/>
      <c r="F35" s="27"/>
    </row>
    <row r="36" spans="1:9" x14ac:dyDescent="0.25">
      <c r="A36" s="56"/>
      <c r="B36" s="56"/>
      <c r="C36" s="56"/>
    </row>
    <row r="37" spans="1:9" x14ac:dyDescent="0.25">
      <c r="A37" s="32"/>
      <c r="B37" s="32"/>
      <c r="C37" s="32"/>
    </row>
    <row r="38" spans="1:9" x14ac:dyDescent="0.25">
      <c r="G38" s="33" t="s">
        <v>48</v>
      </c>
      <c r="H38" s="262" t="str">
        <f>+I13</f>
        <v xml:space="preserve"> 25 Maret 2022</v>
      </c>
      <c r="I38" s="266"/>
    </row>
    <row r="41" spans="1:9" ht="18" customHeight="1" x14ac:dyDescent="0.25"/>
    <row r="42" spans="1:9" ht="17.25" customHeight="1" x14ac:dyDescent="0.25"/>
    <row r="44" spans="1:9" x14ac:dyDescent="0.25">
      <c r="G44" s="263" t="s">
        <v>26</v>
      </c>
      <c r="H44" s="263"/>
      <c r="I44" s="263"/>
    </row>
  </sheetData>
  <mergeCells count="8">
    <mergeCell ref="H38:I38"/>
    <mergeCell ref="G44:I44"/>
    <mergeCell ref="I19:I21"/>
    <mergeCell ref="G19:H21"/>
    <mergeCell ref="A10:I10"/>
    <mergeCell ref="G18:H18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2:Q43"/>
  <sheetViews>
    <sheetView topLeftCell="A7" workbookViewId="0">
      <selection activeCell="B19" sqref="B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227" t="s">
        <v>8</v>
      </c>
      <c r="I12" s="6" t="s">
        <v>427</v>
      </c>
    </row>
    <row r="13" spans="1:9" x14ac:dyDescent="0.25">
      <c r="G13" s="3" t="s">
        <v>9</v>
      </c>
      <c r="H13" s="227" t="s">
        <v>8</v>
      </c>
      <c r="I13" s="7" t="s">
        <v>385</v>
      </c>
    </row>
    <row r="14" spans="1:9" x14ac:dyDescent="0.25">
      <c r="G14" s="3" t="s">
        <v>28</v>
      </c>
      <c r="H14" s="227" t="s">
        <v>8</v>
      </c>
      <c r="I14" s="7" t="s">
        <v>419</v>
      </c>
    </row>
    <row r="15" spans="1:9" x14ac:dyDescent="0.25">
      <c r="G15" s="3" t="s">
        <v>112</v>
      </c>
      <c r="H15" s="227" t="s">
        <v>41</v>
      </c>
      <c r="I15" s="2" t="s">
        <v>428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227" t="s">
        <v>41</v>
      </c>
      <c r="I16" s="36" t="s">
        <v>429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226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44636</v>
      </c>
      <c r="C19" s="50">
        <v>403099</v>
      </c>
      <c r="D19" s="51" t="s">
        <v>141</v>
      </c>
      <c r="E19" s="51" t="s">
        <v>142</v>
      </c>
      <c r="F19" s="52">
        <v>208</v>
      </c>
      <c r="G19" s="292">
        <v>3514851</v>
      </c>
      <c r="H19" s="293"/>
      <c r="I19" s="301">
        <f>G19</f>
        <v>3514851</v>
      </c>
    </row>
    <row r="20" spans="1:17" ht="53.25" customHeight="1" x14ac:dyDescent="0.25">
      <c r="A20" s="12">
        <v>2</v>
      </c>
      <c r="B20" s="49">
        <v>44636</v>
      </c>
      <c r="C20" s="50">
        <v>403098</v>
      </c>
      <c r="D20" s="51" t="s">
        <v>143</v>
      </c>
      <c r="E20" s="51" t="s">
        <v>144</v>
      </c>
      <c r="F20" s="52">
        <v>87</v>
      </c>
      <c r="G20" s="299"/>
      <c r="H20" s="300"/>
      <c r="I20" s="302"/>
      <c r="K20" s="2">
        <f>3550000/1.01</f>
        <v>3514851.4851485146</v>
      </c>
    </row>
    <row r="21" spans="1:17" ht="25.5" customHeight="1" thickBot="1" x14ac:dyDescent="0.3">
      <c r="A21" s="258" t="s">
        <v>20</v>
      </c>
      <c r="B21" s="259"/>
      <c r="C21" s="259"/>
      <c r="D21" s="259"/>
      <c r="E21" s="259"/>
      <c r="F21" s="259"/>
      <c r="G21" s="259"/>
      <c r="H21" s="260"/>
      <c r="I21" s="14">
        <f>SUM(I19)</f>
        <v>3514851</v>
      </c>
    </row>
    <row r="22" spans="1:17" x14ac:dyDescent="0.25">
      <c r="A22" s="261"/>
      <c r="B22" s="261"/>
      <c r="C22" s="225"/>
      <c r="D22" s="225"/>
      <c r="E22" s="225"/>
      <c r="F22" s="225"/>
      <c r="G22" s="16"/>
      <c r="H22" s="16"/>
      <c r="I22" s="17"/>
    </row>
    <row r="23" spans="1:17" x14ac:dyDescent="0.25">
      <c r="A23" s="225"/>
      <c r="B23" s="225"/>
      <c r="C23" s="225"/>
      <c r="D23" s="225"/>
      <c r="E23" s="225"/>
      <c r="F23" s="225"/>
      <c r="G23" s="18" t="s">
        <v>21</v>
      </c>
      <c r="H23" s="54" t="e">
        <f>#REF!*1%</f>
        <v>#REF!</v>
      </c>
      <c r="I23" s="17">
        <f>I21*1%</f>
        <v>35148.51</v>
      </c>
    </row>
    <row r="24" spans="1:17" ht="16.5" thickBot="1" x14ac:dyDescent="0.3">
      <c r="E24" s="1"/>
      <c r="F24" s="1"/>
      <c r="G24" s="55" t="s">
        <v>46</v>
      </c>
      <c r="H24" s="20">
        <v>0</v>
      </c>
      <c r="I24" s="20">
        <f>I21*2%</f>
        <v>70297.02</v>
      </c>
      <c r="Q24" s="2" t="s">
        <v>47</v>
      </c>
    </row>
    <row r="25" spans="1:17" x14ac:dyDescent="0.25">
      <c r="E25" s="1"/>
      <c r="F25" s="1"/>
      <c r="G25" s="21" t="s">
        <v>30</v>
      </c>
      <c r="H25" s="22" t="e">
        <f>H21+H23</f>
        <v>#REF!</v>
      </c>
      <c r="I25" s="22">
        <f>I21+I23-I24</f>
        <v>3479702.4899999998</v>
      </c>
    </row>
    <row r="26" spans="1:17" x14ac:dyDescent="0.25">
      <c r="E26" s="1"/>
      <c r="F26" s="1"/>
      <c r="G26" s="21"/>
      <c r="H26" s="22"/>
      <c r="I26" s="22"/>
    </row>
    <row r="27" spans="1:17" x14ac:dyDescent="0.25">
      <c r="A27" s="1" t="s">
        <v>430</v>
      </c>
      <c r="D27" s="1"/>
      <c r="E27" s="1"/>
      <c r="F27" s="1"/>
      <c r="G27" s="21"/>
      <c r="H27" s="21"/>
      <c r="I27" s="22"/>
    </row>
    <row r="28" spans="1:17" x14ac:dyDescent="0.25">
      <c r="A28" s="23"/>
      <c r="D28" s="1"/>
      <c r="E28" s="1"/>
      <c r="F28" s="1"/>
      <c r="G28" s="21"/>
      <c r="H28" s="21"/>
      <c r="I28" s="22"/>
    </row>
    <row r="29" spans="1:17" x14ac:dyDescent="0.25">
      <c r="D29" s="1"/>
      <c r="E29" s="1"/>
      <c r="F29" s="1"/>
      <c r="G29" s="21"/>
      <c r="H29" s="21"/>
      <c r="I29" s="22"/>
    </row>
    <row r="30" spans="1:17" x14ac:dyDescent="0.25">
      <c r="A30" s="24" t="s">
        <v>22</v>
      </c>
    </row>
    <row r="31" spans="1:17" x14ac:dyDescent="0.25">
      <c r="A31" s="25" t="s">
        <v>23</v>
      </c>
      <c r="B31" s="26"/>
      <c r="C31" s="26"/>
      <c r="D31" s="27"/>
      <c r="E31" s="27"/>
      <c r="F31" s="27"/>
    </row>
    <row r="32" spans="1:17" x14ac:dyDescent="0.25">
      <c r="A32" s="25" t="s">
        <v>24</v>
      </c>
      <c r="B32" s="26"/>
      <c r="C32" s="26"/>
      <c r="D32" s="27"/>
      <c r="E32" s="27"/>
      <c r="F32" s="27"/>
    </row>
    <row r="33" spans="1:9" x14ac:dyDescent="0.25">
      <c r="A33" s="28" t="s">
        <v>25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56"/>
      <c r="B35" s="56"/>
      <c r="C35" s="56"/>
    </row>
    <row r="36" spans="1:9" x14ac:dyDescent="0.25">
      <c r="A36" s="32"/>
      <c r="B36" s="32"/>
      <c r="C36" s="32"/>
    </row>
    <row r="37" spans="1:9" x14ac:dyDescent="0.25">
      <c r="G37" s="33" t="s">
        <v>48</v>
      </c>
      <c r="H37" s="262" t="str">
        <f>+I13</f>
        <v xml:space="preserve"> 25 Maret 2022</v>
      </c>
      <c r="I37" s="266"/>
    </row>
    <row r="40" spans="1:9" ht="18" customHeight="1" x14ac:dyDescent="0.25"/>
    <row r="41" spans="1:9" ht="17.25" customHeight="1" x14ac:dyDescent="0.25"/>
    <row r="43" spans="1:9" x14ac:dyDescent="0.25">
      <c r="G43" s="263" t="s">
        <v>26</v>
      </c>
      <c r="H43" s="263"/>
      <c r="I43" s="263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2:Q43"/>
  <sheetViews>
    <sheetView topLeftCell="A7" workbookViewId="0">
      <selection activeCell="I21" sqref="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230" t="s">
        <v>8</v>
      </c>
      <c r="I12" s="6" t="s">
        <v>431</v>
      </c>
    </row>
    <row r="13" spans="1:9" x14ac:dyDescent="0.25">
      <c r="G13" s="3" t="s">
        <v>9</v>
      </c>
      <c r="H13" s="230" t="s">
        <v>8</v>
      </c>
      <c r="I13" s="7" t="s">
        <v>385</v>
      </c>
    </row>
    <row r="14" spans="1:9" x14ac:dyDescent="0.25">
      <c r="G14" s="3" t="s">
        <v>28</v>
      </c>
      <c r="H14" s="230" t="s">
        <v>8</v>
      </c>
      <c r="I14" s="7" t="s">
        <v>419</v>
      </c>
    </row>
    <row r="15" spans="1:9" x14ac:dyDescent="0.25">
      <c r="G15" s="3" t="s">
        <v>112</v>
      </c>
      <c r="H15" s="230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230" t="s">
        <v>41</v>
      </c>
      <c r="I16" s="36" t="s">
        <v>432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229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44637</v>
      </c>
      <c r="C19" s="50">
        <v>403147</v>
      </c>
      <c r="D19" s="51" t="s">
        <v>118</v>
      </c>
      <c r="E19" s="51" t="s">
        <v>119</v>
      </c>
      <c r="F19" s="52">
        <v>76</v>
      </c>
      <c r="G19" s="292">
        <v>3118812</v>
      </c>
      <c r="H19" s="293"/>
      <c r="I19" s="301">
        <f>G19</f>
        <v>3118812</v>
      </c>
    </row>
    <row r="20" spans="1:17" ht="53.25" customHeight="1" x14ac:dyDescent="0.25">
      <c r="A20" s="12">
        <v>2</v>
      </c>
      <c r="B20" s="49">
        <v>44637</v>
      </c>
      <c r="C20" s="50">
        <v>403148</v>
      </c>
      <c r="D20" s="51" t="s">
        <v>120</v>
      </c>
      <c r="E20" s="51" t="s">
        <v>119</v>
      </c>
      <c r="F20" s="52">
        <v>99</v>
      </c>
      <c r="G20" s="299"/>
      <c r="H20" s="300"/>
      <c r="I20" s="302"/>
      <c r="K20" s="2">
        <f>3150000/1.01</f>
        <v>3118811.8811881188</v>
      </c>
    </row>
    <row r="21" spans="1:17" ht="25.5" customHeight="1" thickBot="1" x14ac:dyDescent="0.3">
      <c r="A21" s="258" t="s">
        <v>20</v>
      </c>
      <c r="B21" s="259"/>
      <c r="C21" s="259"/>
      <c r="D21" s="259"/>
      <c r="E21" s="259"/>
      <c r="F21" s="259"/>
      <c r="G21" s="259"/>
      <c r="H21" s="260"/>
      <c r="I21" s="14">
        <f>SUM(I19)</f>
        <v>3118812</v>
      </c>
    </row>
    <row r="22" spans="1:17" x14ac:dyDescent="0.25">
      <c r="A22" s="261"/>
      <c r="B22" s="261"/>
      <c r="C22" s="228"/>
      <c r="D22" s="228"/>
      <c r="E22" s="228"/>
      <c r="F22" s="228"/>
      <c r="G22" s="16"/>
      <c r="H22" s="16"/>
      <c r="I22" s="17"/>
    </row>
    <row r="23" spans="1:17" x14ac:dyDescent="0.25">
      <c r="A23" s="228"/>
      <c r="B23" s="228"/>
      <c r="C23" s="228"/>
      <c r="D23" s="228"/>
      <c r="E23" s="228"/>
      <c r="F23" s="228"/>
      <c r="G23" s="18" t="s">
        <v>21</v>
      </c>
      <c r="H23" s="54" t="e">
        <f>#REF!*1%</f>
        <v>#REF!</v>
      </c>
      <c r="I23" s="17">
        <f>I21*1%</f>
        <v>31188.12</v>
      </c>
    </row>
    <row r="24" spans="1:17" ht="16.5" thickBot="1" x14ac:dyDescent="0.3">
      <c r="E24" s="1"/>
      <c r="F24" s="1"/>
      <c r="G24" s="55" t="s">
        <v>46</v>
      </c>
      <c r="H24" s="20">
        <v>0</v>
      </c>
      <c r="I24" s="20">
        <f>I21*2%</f>
        <v>62376.24</v>
      </c>
      <c r="Q24" s="2" t="s">
        <v>47</v>
      </c>
    </row>
    <row r="25" spans="1:17" x14ac:dyDescent="0.25">
      <c r="E25" s="1"/>
      <c r="F25" s="1"/>
      <c r="G25" s="21" t="s">
        <v>30</v>
      </c>
      <c r="H25" s="22" t="e">
        <f>H21+H23</f>
        <v>#REF!</v>
      </c>
      <c r="I25" s="22">
        <f>I21+I23-I24</f>
        <v>3087623.88</v>
      </c>
    </row>
    <row r="26" spans="1:17" x14ac:dyDescent="0.25">
      <c r="E26" s="1"/>
      <c r="F26" s="1"/>
      <c r="G26" s="21"/>
      <c r="H26" s="22"/>
      <c r="I26" s="22"/>
    </row>
    <row r="27" spans="1:17" x14ac:dyDescent="0.25">
      <c r="A27" s="1" t="s">
        <v>121</v>
      </c>
      <c r="D27" s="1"/>
      <c r="E27" s="1"/>
      <c r="F27" s="1"/>
      <c r="G27" s="21"/>
      <c r="H27" s="21"/>
      <c r="I27" s="22"/>
    </row>
    <row r="28" spans="1:17" x14ac:dyDescent="0.25">
      <c r="A28" s="23"/>
      <c r="D28" s="1"/>
      <c r="E28" s="1"/>
      <c r="F28" s="1"/>
      <c r="G28" s="21"/>
      <c r="H28" s="21"/>
      <c r="I28" s="22"/>
    </row>
    <row r="29" spans="1:17" x14ac:dyDescent="0.25">
      <c r="D29" s="1"/>
      <c r="E29" s="1"/>
      <c r="F29" s="1"/>
      <c r="G29" s="21"/>
      <c r="H29" s="21"/>
      <c r="I29" s="22"/>
    </row>
    <row r="30" spans="1:17" x14ac:dyDescent="0.25">
      <c r="A30" s="24" t="s">
        <v>22</v>
      </c>
    </row>
    <row r="31" spans="1:17" x14ac:dyDescent="0.25">
      <c r="A31" s="25" t="s">
        <v>23</v>
      </c>
      <c r="B31" s="26"/>
      <c r="C31" s="26"/>
      <c r="D31" s="27"/>
      <c r="E31" s="27"/>
      <c r="F31" s="27"/>
    </row>
    <row r="32" spans="1:17" x14ac:dyDescent="0.25">
      <c r="A32" s="25" t="s">
        <v>24</v>
      </c>
      <c r="B32" s="26"/>
      <c r="C32" s="26"/>
      <c r="D32" s="27"/>
      <c r="E32" s="27"/>
      <c r="F32" s="27"/>
    </row>
    <row r="33" spans="1:9" x14ac:dyDescent="0.25">
      <c r="A33" s="28" t="s">
        <v>25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56"/>
      <c r="B35" s="56"/>
      <c r="C35" s="56"/>
    </row>
    <row r="36" spans="1:9" x14ac:dyDescent="0.25">
      <c r="A36" s="32"/>
      <c r="B36" s="32"/>
      <c r="C36" s="32"/>
    </row>
    <row r="37" spans="1:9" x14ac:dyDescent="0.25">
      <c r="G37" s="33" t="s">
        <v>48</v>
      </c>
      <c r="H37" s="262" t="str">
        <f>+I13</f>
        <v xml:space="preserve"> 25 Maret 2022</v>
      </c>
      <c r="I37" s="266"/>
    </row>
    <row r="40" spans="1:9" ht="18" customHeight="1" x14ac:dyDescent="0.25"/>
    <row r="41" spans="1:9" ht="17.25" customHeight="1" x14ac:dyDescent="0.25"/>
    <row r="43" spans="1:9" x14ac:dyDescent="0.25">
      <c r="G43" s="263" t="s">
        <v>26</v>
      </c>
      <c r="H43" s="263"/>
      <c r="I43" s="263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2:Q43"/>
  <sheetViews>
    <sheetView topLeftCell="A25" workbookViewId="0">
      <selection activeCell="E41" sqref="E4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230" t="s">
        <v>8</v>
      </c>
      <c r="I12" s="6" t="s">
        <v>433</v>
      </c>
    </row>
    <row r="13" spans="1:9" x14ac:dyDescent="0.25">
      <c r="G13" s="3" t="s">
        <v>9</v>
      </c>
      <c r="H13" s="230" t="s">
        <v>8</v>
      </c>
      <c r="I13" s="7" t="s">
        <v>385</v>
      </c>
    </row>
    <row r="14" spans="1:9" x14ac:dyDescent="0.25">
      <c r="G14" s="3" t="s">
        <v>28</v>
      </c>
      <c r="H14" s="230" t="s">
        <v>8</v>
      </c>
      <c r="I14" s="7" t="s">
        <v>419</v>
      </c>
    </row>
    <row r="15" spans="1:9" x14ac:dyDescent="0.25">
      <c r="G15" s="3" t="s">
        <v>112</v>
      </c>
      <c r="H15" s="230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230" t="s">
        <v>41</v>
      </c>
      <c r="I16" s="36" t="s">
        <v>434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229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44631</v>
      </c>
      <c r="C19" s="50">
        <v>403096</v>
      </c>
      <c r="D19" s="51" t="s">
        <v>124</v>
      </c>
      <c r="E19" s="51" t="s">
        <v>125</v>
      </c>
      <c r="F19" s="52">
        <v>59</v>
      </c>
      <c r="G19" s="292">
        <v>1831683</v>
      </c>
      <c r="H19" s="293"/>
      <c r="I19" s="301">
        <f>G19</f>
        <v>1831683</v>
      </c>
    </row>
    <row r="20" spans="1:17" ht="53.25" customHeight="1" x14ac:dyDescent="0.25">
      <c r="A20" s="12">
        <v>2</v>
      </c>
      <c r="B20" s="49">
        <v>44631</v>
      </c>
      <c r="C20" s="50">
        <v>403097</v>
      </c>
      <c r="D20" s="51" t="s">
        <v>126</v>
      </c>
      <c r="E20" s="51" t="s">
        <v>125</v>
      </c>
      <c r="F20" s="52">
        <v>54</v>
      </c>
      <c r="G20" s="299"/>
      <c r="H20" s="300"/>
      <c r="I20" s="302"/>
      <c r="K20" s="2">
        <f>1850000/1.01</f>
        <v>1831683.1683168316</v>
      </c>
    </row>
    <row r="21" spans="1:17" ht="25.5" customHeight="1" thickBot="1" x14ac:dyDescent="0.3">
      <c r="A21" s="258" t="s">
        <v>20</v>
      </c>
      <c r="B21" s="259"/>
      <c r="C21" s="259"/>
      <c r="D21" s="259"/>
      <c r="E21" s="259"/>
      <c r="F21" s="259"/>
      <c r="G21" s="259"/>
      <c r="H21" s="260"/>
      <c r="I21" s="14">
        <f>SUM(I19)</f>
        <v>1831683</v>
      </c>
    </row>
    <row r="22" spans="1:17" x14ac:dyDescent="0.25">
      <c r="A22" s="261"/>
      <c r="B22" s="261"/>
      <c r="C22" s="228"/>
      <c r="D22" s="228"/>
      <c r="E22" s="228"/>
      <c r="F22" s="228"/>
      <c r="G22" s="16"/>
      <c r="H22" s="16"/>
      <c r="I22" s="17"/>
    </row>
    <row r="23" spans="1:17" x14ac:dyDescent="0.25">
      <c r="A23" s="228"/>
      <c r="B23" s="228"/>
      <c r="C23" s="228"/>
      <c r="D23" s="228"/>
      <c r="E23" s="228"/>
      <c r="F23" s="228"/>
      <c r="G23" s="18" t="s">
        <v>21</v>
      </c>
      <c r="H23" s="54" t="e">
        <f>#REF!*1%</f>
        <v>#REF!</v>
      </c>
      <c r="I23" s="17">
        <f>I21*1%</f>
        <v>18316.830000000002</v>
      </c>
    </row>
    <row r="24" spans="1:17" ht="16.5" thickBot="1" x14ac:dyDescent="0.3">
      <c r="E24" s="1"/>
      <c r="F24" s="1"/>
      <c r="G24" s="55" t="s">
        <v>46</v>
      </c>
      <c r="H24" s="20">
        <v>0</v>
      </c>
      <c r="I24" s="20">
        <f>I21*2%</f>
        <v>36633.660000000003</v>
      </c>
      <c r="Q24" s="2" t="s">
        <v>47</v>
      </c>
    </row>
    <row r="25" spans="1:17" x14ac:dyDescent="0.25">
      <c r="E25" s="1"/>
      <c r="F25" s="1"/>
      <c r="G25" s="21" t="s">
        <v>30</v>
      </c>
      <c r="H25" s="22" t="e">
        <f>H21+H23</f>
        <v>#REF!</v>
      </c>
      <c r="I25" s="22">
        <f>I21+I23-I24</f>
        <v>1813366.1700000002</v>
      </c>
    </row>
    <row r="26" spans="1:17" x14ac:dyDescent="0.25">
      <c r="E26" s="1"/>
      <c r="F26" s="1"/>
      <c r="G26" s="21"/>
      <c r="H26" s="22"/>
      <c r="I26" s="22"/>
    </row>
    <row r="27" spans="1:17" x14ac:dyDescent="0.25">
      <c r="A27" s="1" t="s">
        <v>127</v>
      </c>
      <c r="D27" s="1"/>
      <c r="E27" s="1"/>
      <c r="F27" s="1"/>
      <c r="G27" s="21"/>
      <c r="H27" s="21"/>
      <c r="I27" s="22"/>
    </row>
    <row r="28" spans="1:17" x14ac:dyDescent="0.25">
      <c r="A28" s="23"/>
      <c r="D28" s="1"/>
      <c r="E28" s="1"/>
      <c r="F28" s="1"/>
      <c r="G28" s="21"/>
      <c r="H28" s="21"/>
      <c r="I28" s="22"/>
    </row>
    <row r="29" spans="1:17" x14ac:dyDescent="0.25">
      <c r="D29" s="1"/>
      <c r="E29" s="1"/>
      <c r="F29" s="1"/>
      <c r="G29" s="21"/>
      <c r="H29" s="21"/>
      <c r="I29" s="22"/>
    </row>
    <row r="30" spans="1:17" x14ac:dyDescent="0.25">
      <c r="A30" s="24" t="s">
        <v>22</v>
      </c>
    </row>
    <row r="31" spans="1:17" x14ac:dyDescent="0.25">
      <c r="A31" s="25" t="s">
        <v>23</v>
      </c>
      <c r="B31" s="26"/>
      <c r="C31" s="26"/>
      <c r="D31" s="27"/>
      <c r="E31" s="27"/>
      <c r="F31" s="27"/>
    </row>
    <row r="32" spans="1:17" x14ac:dyDescent="0.25">
      <c r="A32" s="25" t="s">
        <v>24</v>
      </c>
      <c r="B32" s="26"/>
      <c r="C32" s="26"/>
      <c r="D32" s="27"/>
      <c r="E32" s="27"/>
      <c r="F32" s="27"/>
    </row>
    <row r="33" spans="1:9" x14ac:dyDescent="0.25">
      <c r="A33" s="28" t="s">
        <v>25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56"/>
      <c r="B35" s="56"/>
      <c r="C35" s="56"/>
    </row>
    <row r="36" spans="1:9" x14ac:dyDescent="0.25">
      <c r="A36" s="32"/>
      <c r="B36" s="32"/>
      <c r="C36" s="32"/>
    </row>
    <row r="37" spans="1:9" x14ac:dyDescent="0.25">
      <c r="G37" s="33" t="s">
        <v>48</v>
      </c>
      <c r="H37" s="262" t="str">
        <f>+I13</f>
        <v xml:space="preserve"> 25 Maret 2022</v>
      </c>
      <c r="I37" s="266"/>
    </row>
    <row r="40" spans="1:9" ht="18" customHeight="1" x14ac:dyDescent="0.25"/>
    <row r="41" spans="1:9" ht="17.25" customHeight="1" x14ac:dyDescent="0.25"/>
    <row r="43" spans="1:9" x14ac:dyDescent="0.25">
      <c r="G43" s="263" t="s">
        <v>26</v>
      </c>
      <c r="H43" s="263"/>
      <c r="I43" s="263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2:L43"/>
  <sheetViews>
    <sheetView topLeftCell="A31" workbookViewId="0">
      <selection activeCell="L33" sqref="L3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3.42578125" style="3" customWidth="1"/>
    <col min="9" max="9" width="1.5703125" style="3" customWidth="1"/>
    <col min="10" max="10" width="21.285156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44" t="s">
        <v>8</v>
      </c>
      <c r="J12" s="6" t="s">
        <v>440</v>
      </c>
    </row>
    <row r="13" spans="1:10" x14ac:dyDescent="0.25">
      <c r="G13" s="267" t="s">
        <v>9</v>
      </c>
      <c r="H13" s="267"/>
      <c r="I13" s="244" t="s">
        <v>8</v>
      </c>
      <c r="J13" s="7" t="s">
        <v>441</v>
      </c>
    </row>
    <row r="14" spans="1:10" x14ac:dyDescent="0.25">
      <c r="G14" s="267" t="s">
        <v>57</v>
      </c>
      <c r="H14" s="267"/>
      <c r="I14" s="244" t="s">
        <v>8</v>
      </c>
      <c r="J14" s="2" t="s">
        <v>436</v>
      </c>
    </row>
    <row r="15" spans="1:10" x14ac:dyDescent="0.25">
      <c r="A15" s="2" t="s">
        <v>10</v>
      </c>
      <c r="B15" s="6" t="s">
        <v>11</v>
      </c>
      <c r="C15" s="6"/>
      <c r="I15" s="244"/>
      <c r="J15" s="2" t="s">
        <v>437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42" t="s">
        <v>59</v>
      </c>
      <c r="G17" s="242" t="s">
        <v>17</v>
      </c>
      <c r="H17" s="264" t="s">
        <v>18</v>
      </c>
      <c r="I17" s="265"/>
      <c r="J17" s="11" t="s">
        <v>19</v>
      </c>
    </row>
    <row r="18" spans="1:12" ht="48" customHeight="1" x14ac:dyDescent="0.25">
      <c r="A18" s="12">
        <v>1</v>
      </c>
      <c r="B18" s="49">
        <f>'[24]404384'!E3</f>
        <v>44542</v>
      </c>
      <c r="C18" s="50">
        <f>'[24]404384'!A3</f>
        <v>404384</v>
      </c>
      <c r="D18" s="51" t="s">
        <v>438</v>
      </c>
      <c r="E18" s="51" t="s">
        <v>439</v>
      </c>
      <c r="F18" s="52">
        <v>27</v>
      </c>
      <c r="G18" s="13">
        <f>'[24]404384'!L30</f>
        <v>342</v>
      </c>
      <c r="H18" s="256">
        <v>30000</v>
      </c>
      <c r="I18" s="257"/>
      <c r="J18" s="243">
        <f>G18*H18</f>
        <v>10260000</v>
      </c>
      <c r="L18" s="60"/>
    </row>
    <row r="19" spans="1:12" ht="32.2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SUM(J18:J18)</f>
        <v>10260000</v>
      </c>
      <c r="L19" s="3"/>
    </row>
    <row r="20" spans="1:12" x14ac:dyDescent="0.25">
      <c r="A20" s="261"/>
      <c r="B20" s="261"/>
      <c r="C20" s="241"/>
      <c r="D20" s="241"/>
      <c r="E20" s="241"/>
      <c r="F20" s="241"/>
      <c r="G20" s="241"/>
      <c r="H20" s="16"/>
      <c r="I20" s="16"/>
      <c r="J20" s="17"/>
    </row>
    <row r="21" spans="1:12" x14ac:dyDescent="0.25">
      <c r="A21" s="241"/>
      <c r="B21" s="241"/>
      <c r="C21" s="241"/>
      <c r="D21" s="241"/>
      <c r="E21" s="241"/>
      <c r="F21" s="241"/>
      <c r="G21" s="18" t="s">
        <v>61</v>
      </c>
      <c r="H21" s="18"/>
      <c r="I21" s="16"/>
      <c r="J21" s="17">
        <f>J19*10%</f>
        <v>1026000</v>
      </c>
      <c r="L21" s="54"/>
    </row>
    <row r="22" spans="1:12" x14ac:dyDescent="0.25">
      <c r="A22" s="241"/>
      <c r="B22" s="241"/>
      <c r="C22" s="241"/>
      <c r="D22" s="241"/>
      <c r="E22" s="241"/>
      <c r="F22" s="241"/>
      <c r="G22" s="61" t="s">
        <v>62</v>
      </c>
      <c r="H22" s="61"/>
      <c r="I22" s="62"/>
      <c r="J22" s="63">
        <f>J19-J21</f>
        <v>9234000</v>
      </c>
      <c r="L22" s="54"/>
    </row>
    <row r="23" spans="1:12" x14ac:dyDescent="0.25">
      <c r="A23" s="241"/>
      <c r="B23" s="241"/>
      <c r="C23" s="241"/>
      <c r="D23" s="241"/>
      <c r="E23" s="241"/>
      <c r="F23" s="241"/>
      <c r="G23" s="18" t="s">
        <v>21</v>
      </c>
      <c r="H23" s="18"/>
      <c r="I23" s="54" t="e">
        <f>#REF!*1%</f>
        <v>#REF!</v>
      </c>
      <c r="J23" s="17">
        <f>J22*1%</f>
        <v>92340</v>
      </c>
    </row>
    <row r="24" spans="1:12" ht="16.5" thickBot="1" x14ac:dyDescent="0.3">
      <c r="A24" s="241"/>
      <c r="B24" s="241"/>
      <c r="C24" s="241"/>
      <c r="D24" s="241"/>
      <c r="E24" s="241"/>
      <c r="F24" s="241"/>
      <c r="G24" s="19" t="s">
        <v>46</v>
      </c>
      <c r="H24" s="19"/>
      <c r="I24" s="20">
        <f>I20*10%</f>
        <v>0</v>
      </c>
      <c r="J24" s="20">
        <f>J22*2%</f>
        <v>184680</v>
      </c>
    </row>
    <row r="25" spans="1:12" x14ac:dyDescent="0.25">
      <c r="E25" s="1"/>
      <c r="F25" s="1"/>
      <c r="G25" s="21" t="s">
        <v>63</v>
      </c>
      <c r="H25" s="21"/>
      <c r="I25" s="22" t="e">
        <f>I19+I23</f>
        <v>#REF!</v>
      </c>
      <c r="J25" s="22">
        <f>J22+J23-J24</f>
        <v>9141660</v>
      </c>
    </row>
    <row r="26" spans="1:12" x14ac:dyDescent="0.25">
      <c r="E26" s="1"/>
      <c r="F26" s="1"/>
      <c r="G26" s="21"/>
      <c r="H26" s="21"/>
      <c r="I26" s="22"/>
      <c r="J26" s="22"/>
    </row>
    <row r="27" spans="1:12" x14ac:dyDescent="0.25">
      <c r="A27" s="1" t="s">
        <v>442</v>
      </c>
      <c r="D27" s="1"/>
      <c r="E27" s="1"/>
      <c r="F27" s="1"/>
      <c r="G27" s="1"/>
      <c r="H27" s="21"/>
      <c r="I27" s="21"/>
      <c r="J27" s="22"/>
    </row>
    <row r="28" spans="1:12" x14ac:dyDescent="0.25">
      <c r="A28" s="23"/>
      <c r="D28" s="1"/>
      <c r="E28" s="1"/>
      <c r="F28" s="1"/>
      <c r="G28" s="1"/>
      <c r="H28" s="21"/>
      <c r="I28" s="21"/>
      <c r="J28" s="22"/>
    </row>
    <row r="29" spans="1:12" x14ac:dyDescent="0.25">
      <c r="D29" s="1"/>
      <c r="E29" s="1"/>
      <c r="F29" s="1"/>
      <c r="G29" s="1"/>
      <c r="H29" s="21"/>
      <c r="I29" s="21"/>
      <c r="J29" s="22"/>
    </row>
    <row r="30" spans="1:12" x14ac:dyDescent="0.25">
      <c r="A30" s="24" t="s">
        <v>22</v>
      </c>
    </row>
    <row r="31" spans="1:12" x14ac:dyDescent="0.25">
      <c r="A31" s="25" t="s">
        <v>23</v>
      </c>
      <c r="B31" s="26"/>
      <c r="C31" s="26"/>
      <c r="D31" s="27"/>
      <c r="E31" s="27"/>
      <c r="F31" s="27"/>
      <c r="G31" s="27"/>
    </row>
    <row r="32" spans="1:12" x14ac:dyDescent="0.25">
      <c r="A32" s="25" t="s">
        <v>24</v>
      </c>
      <c r="B32" s="26"/>
      <c r="C32" s="26"/>
      <c r="D32" s="27"/>
      <c r="E32" s="27"/>
      <c r="F32" s="27"/>
      <c r="G32" s="27"/>
    </row>
    <row r="33" spans="1:10" x14ac:dyDescent="0.25">
      <c r="A33" s="28" t="s">
        <v>25</v>
      </c>
      <c r="B33" s="29"/>
      <c r="C33" s="29"/>
      <c r="D33" s="27"/>
      <c r="E33" s="27"/>
      <c r="F33" s="27"/>
      <c r="G33" s="27"/>
    </row>
    <row r="34" spans="1:10" x14ac:dyDescent="0.25">
      <c r="A34" s="30" t="s">
        <v>0</v>
      </c>
      <c r="B34" s="31"/>
      <c r="C34" s="31"/>
      <c r="D34" s="27"/>
      <c r="E34" s="27"/>
      <c r="F34" s="27"/>
      <c r="G34" s="27"/>
    </row>
    <row r="35" spans="1:10" x14ac:dyDescent="0.25">
      <c r="A35" s="32"/>
      <c r="B35" s="32"/>
      <c r="C35" s="32"/>
    </row>
    <row r="36" spans="1:10" x14ac:dyDescent="0.25">
      <c r="H36" s="33" t="s">
        <v>48</v>
      </c>
      <c r="I36" s="262" t="str">
        <f>+J13</f>
        <v xml:space="preserve"> 26 Maret 2022</v>
      </c>
      <c r="J36" s="266"/>
    </row>
    <row r="40" spans="1:10" ht="18" customHeight="1" x14ac:dyDescent="0.25"/>
    <row r="41" spans="1:10" ht="17.25" customHeight="1" x14ac:dyDescent="0.25"/>
    <row r="43" spans="1:10" x14ac:dyDescent="0.25">
      <c r="H43" s="263" t="s">
        <v>26</v>
      </c>
      <c r="I43" s="263"/>
      <c r="J43" s="263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2:L43"/>
  <sheetViews>
    <sheetView topLeftCell="A25" workbookViewId="0">
      <selection activeCell="F41" sqref="F4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3.42578125" style="3" customWidth="1"/>
    <col min="9" max="9" width="1.5703125" style="3" customWidth="1"/>
    <col min="10" max="10" width="21.285156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445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44" t="s">
        <v>8</v>
      </c>
      <c r="J12" s="6" t="s">
        <v>446</v>
      </c>
    </row>
    <row r="13" spans="1:10" x14ac:dyDescent="0.25">
      <c r="G13" s="267" t="s">
        <v>9</v>
      </c>
      <c r="H13" s="267"/>
      <c r="I13" s="244" t="s">
        <v>8</v>
      </c>
      <c r="J13" s="7" t="s">
        <v>441</v>
      </c>
    </row>
    <row r="14" spans="1:10" x14ac:dyDescent="0.25">
      <c r="G14" s="267" t="s">
        <v>57</v>
      </c>
      <c r="H14" s="267"/>
      <c r="I14" s="244" t="s">
        <v>8</v>
      </c>
      <c r="J14" s="2" t="s">
        <v>436</v>
      </c>
    </row>
    <row r="15" spans="1:10" x14ac:dyDescent="0.25">
      <c r="A15" s="2" t="s">
        <v>10</v>
      </c>
      <c r="B15" s="6" t="s">
        <v>11</v>
      </c>
      <c r="C15" s="6"/>
      <c r="I15" s="244"/>
      <c r="J15" s="2" t="s">
        <v>443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42" t="s">
        <v>59</v>
      </c>
      <c r="G17" s="242" t="s">
        <v>17</v>
      </c>
      <c r="H17" s="264" t="s">
        <v>18</v>
      </c>
      <c r="I17" s="265"/>
      <c r="J17" s="11" t="s">
        <v>19</v>
      </c>
    </row>
    <row r="18" spans="1:12" ht="48" customHeight="1" x14ac:dyDescent="0.25">
      <c r="A18" s="12">
        <v>1</v>
      </c>
      <c r="B18" s="49">
        <f>'[25]403004'!E3</f>
        <v>44558</v>
      </c>
      <c r="C18" s="50">
        <f>'[25]403004'!A3</f>
        <v>403004</v>
      </c>
      <c r="D18" s="51" t="s">
        <v>438</v>
      </c>
      <c r="E18" s="51" t="s">
        <v>439</v>
      </c>
      <c r="F18" s="52">
        <v>22</v>
      </c>
      <c r="G18" s="13">
        <f>'[25]403004'!L25</f>
        <v>470</v>
      </c>
      <c r="H18" s="256">
        <v>30000</v>
      </c>
      <c r="I18" s="257"/>
      <c r="J18" s="243">
        <f>G18*H18</f>
        <v>14100000</v>
      </c>
      <c r="L18" s="60"/>
    </row>
    <row r="19" spans="1:12" ht="32.2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SUM(J18:J18)</f>
        <v>14100000</v>
      </c>
      <c r="L19" s="3"/>
    </row>
    <row r="20" spans="1:12" x14ac:dyDescent="0.25">
      <c r="A20" s="261"/>
      <c r="B20" s="261"/>
      <c r="C20" s="241"/>
      <c r="D20" s="241"/>
      <c r="E20" s="241"/>
      <c r="F20" s="241"/>
      <c r="G20" s="241"/>
      <c r="H20" s="16"/>
      <c r="I20" s="16"/>
      <c r="J20" s="17"/>
    </row>
    <row r="21" spans="1:12" x14ac:dyDescent="0.25">
      <c r="A21" s="241"/>
      <c r="B21" s="241"/>
      <c r="C21" s="241"/>
      <c r="D21" s="241"/>
      <c r="E21" s="241"/>
      <c r="F21" s="241"/>
      <c r="G21" s="18" t="s">
        <v>61</v>
      </c>
      <c r="H21" s="18"/>
      <c r="I21" s="16"/>
      <c r="J21" s="17">
        <f>J19*10%</f>
        <v>1410000</v>
      </c>
      <c r="L21" s="54"/>
    </row>
    <row r="22" spans="1:12" x14ac:dyDescent="0.25">
      <c r="A22" s="241"/>
      <c r="B22" s="241"/>
      <c r="C22" s="241"/>
      <c r="D22" s="241"/>
      <c r="E22" s="241"/>
      <c r="F22" s="241"/>
      <c r="G22" s="61" t="s">
        <v>62</v>
      </c>
      <c r="H22" s="61"/>
      <c r="I22" s="62"/>
      <c r="J22" s="63">
        <f>J19-J21</f>
        <v>12690000</v>
      </c>
      <c r="L22" s="54"/>
    </row>
    <row r="23" spans="1:12" x14ac:dyDescent="0.25">
      <c r="A23" s="241"/>
      <c r="B23" s="241"/>
      <c r="C23" s="241"/>
      <c r="D23" s="241"/>
      <c r="E23" s="241"/>
      <c r="F23" s="241"/>
      <c r="G23" s="18" t="s">
        <v>21</v>
      </c>
      <c r="H23" s="18"/>
      <c r="I23" s="54" t="e">
        <f>#REF!*1%</f>
        <v>#REF!</v>
      </c>
      <c r="J23" s="17">
        <f>J22*1%</f>
        <v>126900</v>
      </c>
    </row>
    <row r="24" spans="1:12" ht="16.5" thickBot="1" x14ac:dyDescent="0.3">
      <c r="A24" s="241"/>
      <c r="B24" s="241"/>
      <c r="C24" s="241"/>
      <c r="D24" s="241"/>
      <c r="E24" s="241"/>
      <c r="F24" s="241"/>
      <c r="G24" s="19" t="s">
        <v>46</v>
      </c>
      <c r="H24" s="19"/>
      <c r="I24" s="20">
        <f>I20*10%</f>
        <v>0</v>
      </c>
      <c r="J24" s="20">
        <f>J22*2%</f>
        <v>253800</v>
      </c>
    </row>
    <row r="25" spans="1:12" x14ac:dyDescent="0.25">
      <c r="E25" s="1"/>
      <c r="F25" s="1"/>
      <c r="G25" s="21" t="s">
        <v>63</v>
      </c>
      <c r="H25" s="21"/>
      <c r="I25" s="22" t="e">
        <f>I19+I23</f>
        <v>#REF!</v>
      </c>
      <c r="J25" s="22">
        <f>J22+J23-J24</f>
        <v>12563100</v>
      </c>
    </row>
    <row r="26" spans="1:12" x14ac:dyDescent="0.25">
      <c r="E26" s="1"/>
      <c r="F26" s="1"/>
      <c r="G26" s="21"/>
      <c r="H26" s="21"/>
      <c r="I26" s="22"/>
      <c r="J26" s="22"/>
    </row>
    <row r="27" spans="1:12" x14ac:dyDescent="0.25">
      <c r="A27" s="1" t="s">
        <v>444</v>
      </c>
      <c r="D27" s="1"/>
      <c r="E27" s="1"/>
      <c r="F27" s="1"/>
      <c r="G27" s="1"/>
      <c r="H27" s="21"/>
      <c r="I27" s="21"/>
      <c r="J27" s="22"/>
    </row>
    <row r="28" spans="1:12" x14ac:dyDescent="0.25">
      <c r="A28" s="23"/>
      <c r="D28" s="1"/>
      <c r="E28" s="1"/>
      <c r="F28" s="1"/>
      <c r="G28" s="1"/>
      <c r="H28" s="21"/>
      <c r="I28" s="21"/>
      <c r="J28" s="22"/>
    </row>
    <row r="29" spans="1:12" x14ac:dyDescent="0.25">
      <c r="D29" s="1"/>
      <c r="E29" s="1"/>
      <c r="F29" s="1"/>
      <c r="G29" s="1"/>
      <c r="H29" s="21"/>
      <c r="I29" s="21"/>
      <c r="J29" s="22"/>
    </row>
    <row r="30" spans="1:12" x14ac:dyDescent="0.25">
      <c r="A30" s="24" t="s">
        <v>22</v>
      </c>
    </row>
    <row r="31" spans="1:12" x14ac:dyDescent="0.25">
      <c r="A31" s="25" t="s">
        <v>23</v>
      </c>
      <c r="B31" s="26"/>
      <c r="C31" s="26"/>
      <c r="D31" s="27"/>
      <c r="E31" s="27"/>
      <c r="F31" s="27"/>
      <c r="G31" s="27"/>
    </row>
    <row r="32" spans="1:12" x14ac:dyDescent="0.25">
      <c r="A32" s="25" t="s">
        <v>24</v>
      </c>
      <c r="B32" s="26"/>
      <c r="C32" s="26"/>
      <c r="D32" s="27"/>
      <c r="E32" s="27"/>
      <c r="F32" s="27"/>
      <c r="G32" s="27"/>
    </row>
    <row r="33" spans="1:10" x14ac:dyDescent="0.25">
      <c r="A33" s="28" t="s">
        <v>25</v>
      </c>
      <c r="B33" s="29"/>
      <c r="C33" s="29"/>
      <c r="D33" s="27"/>
      <c r="E33" s="27"/>
      <c r="F33" s="27"/>
      <c r="G33" s="27"/>
    </row>
    <row r="34" spans="1:10" x14ac:dyDescent="0.25">
      <c r="A34" s="30" t="s">
        <v>0</v>
      </c>
      <c r="B34" s="31"/>
      <c r="C34" s="31"/>
      <c r="D34" s="27"/>
      <c r="E34" s="27"/>
      <c r="F34" s="27"/>
      <c r="G34" s="27"/>
    </row>
    <row r="35" spans="1:10" x14ac:dyDescent="0.25">
      <c r="A35" s="32"/>
      <c r="B35" s="32"/>
      <c r="C35" s="32"/>
    </row>
    <row r="36" spans="1:10" x14ac:dyDescent="0.25">
      <c r="H36" s="33" t="s">
        <v>48</v>
      </c>
      <c r="I36" s="262" t="str">
        <f>+J13</f>
        <v xml:space="preserve"> 26 Maret 2022</v>
      </c>
      <c r="J36" s="266"/>
    </row>
    <row r="40" spans="1:10" ht="18" customHeight="1" x14ac:dyDescent="0.25"/>
    <row r="41" spans="1:10" ht="17.25" customHeight="1" x14ac:dyDescent="0.25"/>
    <row r="43" spans="1:10" x14ac:dyDescent="0.25">
      <c r="H43" s="263" t="s">
        <v>26</v>
      </c>
      <c r="I43" s="263"/>
      <c r="J43" s="263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L39"/>
  <sheetViews>
    <sheetView topLeftCell="A7" workbookViewId="0">
      <selection activeCell="M18" sqref="M18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9.7109375" style="2" customWidth="1"/>
    <col min="4" max="4" width="28.42578125" style="2" customWidth="1"/>
    <col min="5" max="5" width="12.28515625" style="2" customWidth="1"/>
    <col min="6" max="6" width="5.5703125" style="2" customWidth="1"/>
    <col min="7" max="7" width="5.42578125" style="2" customWidth="1"/>
    <col min="8" max="8" width="12" style="3" customWidth="1"/>
    <col min="9" max="9" width="1.28515625" style="3" customWidth="1"/>
    <col min="10" max="10" width="17.140625" style="2" customWidth="1"/>
    <col min="11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1</v>
      </c>
      <c r="B3" s="34"/>
    </row>
    <row r="4" spans="1:10" ht="18" customHeight="1" x14ac:dyDescent="0.25">
      <c r="A4" s="4" t="s">
        <v>2</v>
      </c>
      <c r="B4" s="34"/>
    </row>
    <row r="5" spans="1:10" ht="18" customHeight="1" x14ac:dyDescent="0.25">
      <c r="A5" s="4" t="s">
        <v>3</v>
      </c>
      <c r="B5" s="34"/>
    </row>
    <row r="6" spans="1:10" ht="18" customHeight="1" x14ac:dyDescent="0.25">
      <c r="A6" s="4" t="s">
        <v>4</v>
      </c>
      <c r="B6" s="34"/>
    </row>
    <row r="7" spans="1:10" ht="18" customHeight="1" x14ac:dyDescent="0.25">
      <c r="A7" s="4" t="s">
        <v>5</v>
      </c>
      <c r="B7" s="34"/>
    </row>
    <row r="8" spans="1:10" ht="16.5" thickBot="1" x14ac:dyDescent="0.3"/>
    <row r="9" spans="1:10" ht="24.75" customHeight="1" thickBot="1" x14ac:dyDescent="0.3">
      <c r="A9" s="251" t="s">
        <v>6</v>
      </c>
      <c r="B9" s="252"/>
      <c r="C9" s="252"/>
      <c r="D9" s="252"/>
      <c r="E9" s="252"/>
      <c r="F9" s="252"/>
      <c r="G9" s="252"/>
      <c r="H9" s="252"/>
      <c r="I9" s="252"/>
      <c r="J9" s="253"/>
    </row>
    <row r="11" spans="1:10" ht="23.25" customHeight="1" x14ac:dyDescent="0.25">
      <c r="A11" s="35" t="s">
        <v>7</v>
      </c>
      <c r="B11" s="35" t="s">
        <v>40</v>
      </c>
      <c r="H11" s="3" t="s">
        <v>27</v>
      </c>
      <c r="I11" s="5" t="s">
        <v>8</v>
      </c>
      <c r="J11" s="6" t="s">
        <v>106</v>
      </c>
    </row>
    <row r="12" spans="1:10" x14ac:dyDescent="0.25">
      <c r="H12" s="3" t="s">
        <v>9</v>
      </c>
      <c r="I12" s="5" t="s">
        <v>8</v>
      </c>
      <c r="J12" s="7" t="s">
        <v>91</v>
      </c>
    </row>
    <row r="13" spans="1:10" x14ac:dyDescent="0.25">
      <c r="H13" s="3" t="s">
        <v>28</v>
      </c>
      <c r="I13" s="5" t="s">
        <v>8</v>
      </c>
      <c r="J13" s="7" t="s">
        <v>92</v>
      </c>
    </row>
    <row r="14" spans="1:10" ht="15.75" customHeight="1" x14ac:dyDescent="0.25">
      <c r="H14" s="3" t="s">
        <v>29</v>
      </c>
      <c r="I14" s="5" t="s">
        <v>8</v>
      </c>
      <c r="J14" s="36" t="s">
        <v>93</v>
      </c>
    </row>
    <row r="15" spans="1:10" ht="20.25" customHeight="1" x14ac:dyDescent="0.25">
      <c r="A15" s="35" t="s">
        <v>10</v>
      </c>
      <c r="B15" s="45" t="s">
        <v>11</v>
      </c>
    </row>
    <row r="16" spans="1:10" ht="8.25" customHeight="1" thickBot="1" x14ac:dyDescent="0.3">
      <c r="F16" s="27"/>
      <c r="G16" s="27"/>
    </row>
    <row r="17" spans="1:12" ht="27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9" t="s">
        <v>39</v>
      </c>
      <c r="G17" s="99" t="s">
        <v>17</v>
      </c>
      <c r="H17" s="254" t="s">
        <v>18</v>
      </c>
      <c r="I17" s="255"/>
      <c r="J17" s="11" t="s">
        <v>19</v>
      </c>
    </row>
    <row r="18" spans="1:12" ht="73.5" customHeight="1" x14ac:dyDescent="0.25">
      <c r="A18" s="12">
        <v>1</v>
      </c>
      <c r="B18" s="37">
        <v>44627</v>
      </c>
      <c r="C18" s="46" t="s">
        <v>107</v>
      </c>
      <c r="D18" s="38" t="s">
        <v>108</v>
      </c>
      <c r="E18" s="39" t="s">
        <v>109</v>
      </c>
      <c r="F18" s="13">
        <v>38</v>
      </c>
      <c r="G18" s="40">
        <v>3120</v>
      </c>
      <c r="H18" s="256">
        <v>21000000</v>
      </c>
      <c r="I18" s="257"/>
      <c r="J18" s="41">
        <f>H18</f>
        <v>21000000</v>
      </c>
    </row>
    <row r="19" spans="1:12" ht="25.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J18</f>
        <v>21000000</v>
      </c>
      <c r="K19" s="17"/>
    </row>
    <row r="20" spans="1:12" x14ac:dyDescent="0.25">
      <c r="A20" s="261"/>
      <c r="B20" s="261"/>
      <c r="C20" s="261"/>
      <c r="D20" s="261"/>
      <c r="E20" s="98"/>
      <c r="F20" s="98"/>
      <c r="G20" s="98"/>
      <c r="H20" s="16"/>
      <c r="I20" s="16"/>
      <c r="J20" s="17"/>
    </row>
    <row r="21" spans="1:12" ht="16.5" thickBot="1" x14ac:dyDescent="0.3">
      <c r="A21" s="98"/>
      <c r="B21" s="98"/>
      <c r="C21" s="98"/>
      <c r="D21" s="98"/>
      <c r="E21" s="98"/>
      <c r="F21" s="98"/>
      <c r="G21" s="98"/>
      <c r="H21" s="19" t="s">
        <v>21</v>
      </c>
      <c r="I21" s="19"/>
      <c r="J21" s="20">
        <f>J19*1%</f>
        <v>210000</v>
      </c>
      <c r="L21" s="42"/>
    </row>
    <row r="22" spans="1:12" x14ac:dyDescent="0.25">
      <c r="E22" s="1"/>
      <c r="F22" s="1"/>
      <c r="G22" s="1"/>
      <c r="H22" s="21" t="s">
        <v>30</v>
      </c>
      <c r="I22" s="21"/>
      <c r="J22" s="22">
        <f>J19+J21</f>
        <v>21210000</v>
      </c>
      <c r="L22" s="42"/>
    </row>
    <row r="23" spans="1:12" ht="17.25" customHeight="1" x14ac:dyDescent="0.25">
      <c r="E23" s="1"/>
      <c r="F23" s="1"/>
      <c r="G23" s="1"/>
      <c r="H23" s="21"/>
      <c r="I23" s="21"/>
      <c r="J23" s="22"/>
    </row>
    <row r="24" spans="1:12" ht="18" customHeight="1" x14ac:dyDescent="0.25">
      <c r="A24" s="1" t="s">
        <v>110</v>
      </c>
      <c r="E24" s="1"/>
      <c r="F24" s="1"/>
      <c r="G24" s="1"/>
      <c r="H24" s="21"/>
      <c r="I24" s="21"/>
      <c r="J24" s="22"/>
    </row>
    <row r="25" spans="1:12" ht="12" customHeight="1" x14ac:dyDescent="0.25">
      <c r="A25" s="23"/>
      <c r="E25" s="1"/>
      <c r="F25" s="1"/>
      <c r="G25" s="1"/>
      <c r="H25" s="21"/>
      <c r="I25" s="21"/>
      <c r="J25" s="22"/>
    </row>
    <row r="26" spans="1:12" x14ac:dyDescent="0.25">
      <c r="A26" s="24" t="s">
        <v>22</v>
      </c>
    </row>
    <row r="27" spans="1:12" x14ac:dyDescent="0.25">
      <c r="A27" s="25" t="s">
        <v>23</v>
      </c>
      <c r="B27" s="26"/>
      <c r="C27" s="26"/>
      <c r="D27" s="26"/>
      <c r="E27" s="27"/>
    </row>
    <row r="28" spans="1:12" x14ac:dyDescent="0.25">
      <c r="A28" s="25" t="s">
        <v>24</v>
      </c>
      <c r="B28" s="26"/>
      <c r="C28" s="26"/>
      <c r="D28" s="27"/>
      <c r="E28" s="27"/>
    </row>
    <row r="29" spans="1:12" x14ac:dyDescent="0.25">
      <c r="A29" s="28" t="s">
        <v>25</v>
      </c>
      <c r="B29" s="29"/>
      <c r="C29" s="29"/>
      <c r="D29" s="43"/>
      <c r="E29" s="27"/>
    </row>
    <row r="30" spans="1:12" x14ac:dyDescent="0.25">
      <c r="A30" s="30" t="s">
        <v>0</v>
      </c>
      <c r="B30" s="31"/>
      <c r="C30" s="31"/>
      <c r="D30" s="29"/>
      <c r="E30" s="27"/>
    </row>
    <row r="31" spans="1:12" ht="9" customHeight="1" x14ac:dyDescent="0.25">
      <c r="A31" s="32"/>
      <c r="B31" s="32"/>
      <c r="C31" s="32"/>
      <c r="D31" s="44"/>
    </row>
    <row r="32" spans="1:12" x14ac:dyDescent="0.25">
      <c r="H32" s="33" t="s">
        <v>31</v>
      </c>
      <c r="I32" s="262" t="str">
        <f>+J12</f>
        <v xml:space="preserve"> 09 Maret 2022</v>
      </c>
      <c r="J32" s="262"/>
    </row>
    <row r="39" spans="8:10" x14ac:dyDescent="0.25">
      <c r="H39" s="250" t="s">
        <v>26</v>
      </c>
      <c r="I39" s="250"/>
      <c r="J39" s="250"/>
    </row>
  </sheetData>
  <mergeCells count="7">
    <mergeCell ref="H39:J39"/>
    <mergeCell ref="A9:J9"/>
    <mergeCell ref="H17:I17"/>
    <mergeCell ref="H18:I18"/>
    <mergeCell ref="A19:I19"/>
    <mergeCell ref="A20:D20"/>
    <mergeCell ref="I32:J32"/>
  </mergeCells>
  <pageMargins left="0.23622047244094491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2:L49"/>
  <sheetViews>
    <sheetView topLeftCell="A22" workbookViewId="0">
      <selection activeCell="H34" sqref="H34:I3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42578125" style="2" customWidth="1"/>
    <col min="4" max="4" width="24.5703125" style="2" customWidth="1"/>
    <col min="5" max="5" width="13.5703125" style="2" customWidth="1"/>
    <col min="6" max="6" width="8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7.5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19.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1" spans="1:10" ht="7.5" customHeight="1" x14ac:dyDescent="0.25"/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44" t="s">
        <v>8</v>
      </c>
      <c r="J12" s="6" t="s">
        <v>447</v>
      </c>
    </row>
    <row r="13" spans="1:10" x14ac:dyDescent="0.25">
      <c r="G13" s="267" t="s">
        <v>9</v>
      </c>
      <c r="H13" s="267"/>
      <c r="I13" s="244" t="s">
        <v>8</v>
      </c>
      <c r="J13" s="7" t="s">
        <v>441</v>
      </c>
    </row>
    <row r="14" spans="1:10" x14ac:dyDescent="0.25">
      <c r="G14" s="267" t="s">
        <v>57</v>
      </c>
      <c r="H14" s="267"/>
      <c r="I14" s="244" t="s">
        <v>8</v>
      </c>
      <c r="J14" s="2" t="s">
        <v>192</v>
      </c>
    </row>
    <row r="15" spans="1:10" x14ac:dyDescent="0.25">
      <c r="A15" s="2" t="s">
        <v>10</v>
      </c>
      <c r="B15" s="6" t="s">
        <v>11</v>
      </c>
      <c r="C15" s="6"/>
      <c r="I15" s="244"/>
      <c r="J15" s="2" t="s">
        <v>367</v>
      </c>
    </row>
    <row r="16" spans="1:10" ht="9" customHeight="1" thickBot="1" x14ac:dyDescent="0.3"/>
    <row r="17" spans="1:12" ht="21.7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42" t="s">
        <v>59</v>
      </c>
      <c r="G17" s="242" t="s">
        <v>17</v>
      </c>
      <c r="H17" s="264" t="s">
        <v>18</v>
      </c>
      <c r="I17" s="265"/>
      <c r="J17" s="11" t="s">
        <v>19</v>
      </c>
    </row>
    <row r="18" spans="1:12" ht="31.5" customHeight="1" x14ac:dyDescent="0.25">
      <c r="A18" s="12">
        <v>1</v>
      </c>
      <c r="B18" s="49">
        <v>44597</v>
      </c>
      <c r="C18" s="50">
        <v>403306</v>
      </c>
      <c r="D18" s="51" t="s">
        <v>193</v>
      </c>
      <c r="E18" s="51" t="s">
        <v>448</v>
      </c>
      <c r="F18" s="52">
        <f>'[26]403306'!Q3</f>
        <v>1</v>
      </c>
      <c r="G18" s="59">
        <v>50</v>
      </c>
      <c r="H18" s="256">
        <v>14000</v>
      </c>
      <c r="I18" s="257"/>
      <c r="J18" s="243">
        <f>G18*H18</f>
        <v>700000</v>
      </c>
      <c r="L18" s="60"/>
    </row>
    <row r="19" spans="1:12" ht="31.5" customHeight="1" x14ac:dyDescent="0.25">
      <c r="A19" s="12">
        <f>A18+1</f>
        <v>2</v>
      </c>
      <c r="B19" s="49">
        <v>44600</v>
      </c>
      <c r="C19" s="50">
        <v>403310</v>
      </c>
      <c r="D19" s="51" t="s">
        <v>193</v>
      </c>
      <c r="E19" s="51" t="s">
        <v>448</v>
      </c>
      <c r="F19" s="52">
        <f>'[26]403310'!Q3</f>
        <v>19</v>
      </c>
      <c r="G19" s="124">
        <f>'[26]403310'!N22</f>
        <v>185</v>
      </c>
      <c r="H19" s="256">
        <v>14000</v>
      </c>
      <c r="I19" s="257"/>
      <c r="J19" s="243">
        <f t="shared" ref="J19:J25" si="0">G19*H19</f>
        <v>2590000</v>
      </c>
      <c r="L19" s="60"/>
    </row>
    <row r="20" spans="1:12" ht="31.5" customHeight="1" x14ac:dyDescent="0.25">
      <c r="A20" s="12">
        <f t="shared" ref="A20:A25" si="1">A19+1</f>
        <v>3</v>
      </c>
      <c r="B20" s="49">
        <v>44602</v>
      </c>
      <c r="C20" s="50">
        <v>403320</v>
      </c>
      <c r="D20" s="51" t="s">
        <v>193</v>
      </c>
      <c r="E20" s="51" t="s">
        <v>448</v>
      </c>
      <c r="F20" s="52">
        <f>'[26]403320'!Q3</f>
        <v>13</v>
      </c>
      <c r="G20" s="124">
        <f>'[26]403320'!N16</f>
        <v>322</v>
      </c>
      <c r="H20" s="256">
        <v>14000</v>
      </c>
      <c r="I20" s="257"/>
      <c r="J20" s="243">
        <f t="shared" si="0"/>
        <v>4508000</v>
      </c>
      <c r="L20" s="60"/>
    </row>
    <row r="21" spans="1:12" ht="31.5" customHeight="1" x14ac:dyDescent="0.25">
      <c r="A21" s="12">
        <f t="shared" si="1"/>
        <v>4</v>
      </c>
      <c r="B21" s="49">
        <v>44607</v>
      </c>
      <c r="C21" s="50">
        <v>403339</v>
      </c>
      <c r="D21" s="51" t="s">
        <v>193</v>
      </c>
      <c r="E21" s="51" t="s">
        <v>448</v>
      </c>
      <c r="F21" s="52">
        <f>'[26]403339'!Q3</f>
        <v>2</v>
      </c>
      <c r="G21" s="124">
        <f>'[26]403339'!N5</f>
        <v>122</v>
      </c>
      <c r="H21" s="256">
        <v>14000</v>
      </c>
      <c r="I21" s="257"/>
      <c r="J21" s="243">
        <f t="shared" si="0"/>
        <v>1708000</v>
      </c>
      <c r="L21" s="60"/>
    </row>
    <row r="22" spans="1:12" ht="31.5" customHeight="1" x14ac:dyDescent="0.25">
      <c r="A22" s="12">
        <f t="shared" si="1"/>
        <v>5</v>
      </c>
      <c r="B22" s="49">
        <v>44609</v>
      </c>
      <c r="C22" s="50">
        <v>403349</v>
      </c>
      <c r="D22" s="51" t="s">
        <v>193</v>
      </c>
      <c r="E22" s="51" t="s">
        <v>448</v>
      </c>
      <c r="F22" s="52">
        <f>'[26]403349'!Q3</f>
        <v>2</v>
      </c>
      <c r="G22" s="124">
        <v>100</v>
      </c>
      <c r="H22" s="256">
        <v>14000</v>
      </c>
      <c r="I22" s="257"/>
      <c r="J22" s="243">
        <f t="shared" si="0"/>
        <v>1400000</v>
      </c>
      <c r="L22" s="60"/>
    </row>
    <row r="23" spans="1:12" ht="31.5" customHeight="1" x14ac:dyDescent="0.25">
      <c r="A23" s="12">
        <f t="shared" si="1"/>
        <v>6</v>
      </c>
      <c r="B23" s="49">
        <v>44612</v>
      </c>
      <c r="C23" s="50">
        <v>404664</v>
      </c>
      <c r="D23" s="51" t="s">
        <v>193</v>
      </c>
      <c r="E23" s="51" t="s">
        <v>448</v>
      </c>
      <c r="F23" s="52">
        <f>'[26]404664'!Q3</f>
        <v>1</v>
      </c>
      <c r="G23" s="124">
        <v>100</v>
      </c>
      <c r="H23" s="256">
        <v>14000</v>
      </c>
      <c r="I23" s="257"/>
      <c r="J23" s="243">
        <f t="shared" si="0"/>
        <v>1400000</v>
      </c>
      <c r="L23" s="60"/>
    </row>
    <row r="24" spans="1:12" ht="31.5" customHeight="1" x14ac:dyDescent="0.25">
      <c r="A24" s="12">
        <f t="shared" si="1"/>
        <v>7</v>
      </c>
      <c r="B24" s="49">
        <v>44617</v>
      </c>
      <c r="C24" s="50">
        <v>404760</v>
      </c>
      <c r="D24" s="51" t="s">
        <v>193</v>
      </c>
      <c r="E24" s="51" t="s">
        <v>448</v>
      </c>
      <c r="F24" s="52">
        <f>'[26]404760'!Q3</f>
        <v>2</v>
      </c>
      <c r="G24" s="124">
        <v>100</v>
      </c>
      <c r="H24" s="256">
        <v>14000</v>
      </c>
      <c r="I24" s="257"/>
      <c r="J24" s="243">
        <f t="shared" si="0"/>
        <v>1400000</v>
      </c>
      <c r="L24" s="60"/>
    </row>
    <row r="25" spans="1:12" ht="31.5" customHeight="1" x14ac:dyDescent="0.25">
      <c r="A25" s="12">
        <f t="shared" si="1"/>
        <v>8</v>
      </c>
      <c r="B25" s="49">
        <v>44618</v>
      </c>
      <c r="C25" s="50">
        <v>404684</v>
      </c>
      <c r="D25" s="51" t="s">
        <v>193</v>
      </c>
      <c r="E25" s="51" t="s">
        <v>448</v>
      </c>
      <c r="F25" s="52">
        <f>'[26]404684'!Q3</f>
        <v>2</v>
      </c>
      <c r="G25" s="124">
        <v>100</v>
      </c>
      <c r="H25" s="256">
        <v>14000</v>
      </c>
      <c r="I25" s="257"/>
      <c r="J25" s="243">
        <f t="shared" si="0"/>
        <v>1400000</v>
      </c>
      <c r="L25" s="60"/>
    </row>
    <row r="26" spans="1:12" ht="24.75" customHeight="1" thickBot="1" x14ac:dyDescent="0.3">
      <c r="A26" s="258" t="s">
        <v>20</v>
      </c>
      <c r="B26" s="259"/>
      <c r="C26" s="259"/>
      <c r="D26" s="259"/>
      <c r="E26" s="259"/>
      <c r="F26" s="259"/>
      <c r="G26" s="259"/>
      <c r="H26" s="259"/>
      <c r="I26" s="260"/>
      <c r="J26" s="14">
        <f>SUM(J18:J25)</f>
        <v>15106000</v>
      </c>
      <c r="L26" s="3" t="e">
        <f>'[26]403306'!P9+#REF!+#REF!+#REF!+#REF!+#REF!+#REF!+#REF!+#REF!+#REF!+#REF!+#REF!+#REF!+#REF!+#REF!+#REF!+#REF!+#REF!+#REF!+#REF!+#REF!+#REF!+#REF!+#REF!+#REF!+#REF!+#REF!+#REF!+#REF!+#REF!</f>
        <v>#REF!</v>
      </c>
    </row>
    <row r="27" spans="1:12" ht="12" customHeight="1" x14ac:dyDescent="0.25">
      <c r="A27" s="261"/>
      <c r="B27" s="261"/>
      <c r="C27" s="241"/>
      <c r="D27" s="241"/>
      <c r="E27" s="241"/>
      <c r="F27" s="241"/>
      <c r="G27" s="241"/>
      <c r="H27" s="16"/>
      <c r="I27" s="16"/>
      <c r="J27" s="17"/>
    </row>
    <row r="28" spans="1:12" x14ac:dyDescent="0.25">
      <c r="A28" s="241"/>
      <c r="B28" s="241"/>
      <c r="C28" s="241"/>
      <c r="D28" s="241"/>
      <c r="E28" s="241"/>
      <c r="F28" s="241"/>
      <c r="G28" s="18" t="s">
        <v>61</v>
      </c>
      <c r="H28" s="18"/>
      <c r="I28" s="16"/>
      <c r="J28" s="17">
        <f>J26*10%</f>
        <v>1510600</v>
      </c>
      <c r="L28" s="54"/>
    </row>
    <row r="29" spans="1:12" x14ac:dyDescent="0.25">
      <c r="A29" s="241"/>
      <c r="B29" s="241"/>
      <c r="C29" s="241"/>
      <c r="D29" s="241"/>
      <c r="E29" s="241"/>
      <c r="F29" s="241"/>
      <c r="G29" s="61" t="s">
        <v>62</v>
      </c>
      <c r="H29" s="61"/>
      <c r="I29" s="62"/>
      <c r="J29" s="63">
        <f>J26-J28</f>
        <v>13595400</v>
      </c>
      <c r="L29" s="54"/>
    </row>
    <row r="30" spans="1:12" x14ac:dyDescent="0.25">
      <c r="A30" s="241"/>
      <c r="B30" s="241"/>
      <c r="C30" s="241"/>
      <c r="D30" s="241"/>
      <c r="E30" s="241"/>
      <c r="F30" s="241"/>
      <c r="G30" s="18" t="s">
        <v>21</v>
      </c>
      <c r="H30" s="18"/>
      <c r="I30" s="54" t="e">
        <f>#REF!*1%</f>
        <v>#REF!</v>
      </c>
      <c r="J30" s="17">
        <f>J29*1%</f>
        <v>135954</v>
      </c>
    </row>
    <row r="31" spans="1:12" ht="16.5" thickBot="1" x14ac:dyDescent="0.3">
      <c r="A31" s="241"/>
      <c r="B31" s="241"/>
      <c r="C31" s="241"/>
      <c r="D31" s="241"/>
      <c r="E31" s="241"/>
      <c r="F31" s="241"/>
      <c r="G31" s="19" t="s">
        <v>46</v>
      </c>
      <c r="H31" s="19"/>
      <c r="I31" s="20">
        <f>I27*10%</f>
        <v>0</v>
      </c>
      <c r="J31" s="20">
        <f>J29*2%</f>
        <v>271908</v>
      </c>
    </row>
    <row r="32" spans="1:12" x14ac:dyDescent="0.25">
      <c r="E32" s="1"/>
      <c r="F32" s="1"/>
      <c r="G32" s="21" t="s">
        <v>63</v>
      </c>
      <c r="H32" s="21"/>
      <c r="I32" s="22" t="e">
        <f>I26+I30</f>
        <v>#REF!</v>
      </c>
      <c r="J32" s="22">
        <f>J29+J30-J31</f>
        <v>13459446</v>
      </c>
    </row>
    <row r="33" spans="1:10" ht="10.5" customHeight="1" x14ac:dyDescent="0.25">
      <c r="E33" s="1"/>
      <c r="F33" s="1"/>
      <c r="G33" s="21"/>
      <c r="H33" s="21"/>
      <c r="I33" s="22"/>
      <c r="J33" s="22"/>
    </row>
    <row r="34" spans="1:10" x14ac:dyDescent="0.25">
      <c r="A34" s="1" t="s">
        <v>463</v>
      </c>
      <c r="D34" s="1"/>
      <c r="E34" s="1"/>
      <c r="F34" s="1"/>
      <c r="G34" s="1"/>
      <c r="H34" s="21"/>
      <c r="I34" s="21"/>
      <c r="J34" s="22"/>
    </row>
    <row r="35" spans="1:10" x14ac:dyDescent="0.25">
      <c r="A35" s="23"/>
      <c r="D35" s="1"/>
      <c r="E35" s="1"/>
      <c r="F35" s="1"/>
      <c r="G35" s="1"/>
      <c r="H35" s="21"/>
      <c r="I35" s="21"/>
      <c r="J35" s="22"/>
    </row>
    <row r="36" spans="1:10" x14ac:dyDescent="0.25">
      <c r="A36" s="24" t="s">
        <v>22</v>
      </c>
    </row>
    <row r="37" spans="1:10" x14ac:dyDescent="0.25">
      <c r="A37" s="25" t="s">
        <v>23</v>
      </c>
      <c r="B37" s="26"/>
      <c r="C37" s="26"/>
      <c r="D37" s="27"/>
      <c r="E37" s="27"/>
      <c r="F37" s="27"/>
      <c r="G37" s="27"/>
    </row>
    <row r="38" spans="1:10" x14ac:dyDescent="0.25">
      <c r="A38" s="25" t="s">
        <v>24</v>
      </c>
      <c r="B38" s="26"/>
      <c r="C38" s="26"/>
      <c r="D38" s="27"/>
      <c r="E38" s="27"/>
      <c r="F38" s="27"/>
      <c r="G38" s="27"/>
    </row>
    <row r="39" spans="1:10" x14ac:dyDescent="0.25">
      <c r="A39" s="28" t="s">
        <v>25</v>
      </c>
      <c r="B39" s="29"/>
      <c r="C39" s="29"/>
      <c r="D39" s="27"/>
      <c r="E39" s="27"/>
      <c r="F39" s="27"/>
      <c r="G39" s="27"/>
    </row>
    <row r="40" spans="1:10" x14ac:dyDescent="0.25">
      <c r="A40" s="30" t="s">
        <v>0</v>
      </c>
      <c r="B40" s="31"/>
      <c r="C40" s="31"/>
      <c r="D40" s="27"/>
      <c r="E40" s="27"/>
      <c r="F40" s="27"/>
      <c r="G40" s="27"/>
    </row>
    <row r="41" spans="1:10" x14ac:dyDescent="0.25">
      <c r="A41" s="32"/>
      <c r="B41" s="32"/>
      <c r="C41" s="32"/>
    </row>
    <row r="42" spans="1:10" x14ac:dyDescent="0.25">
      <c r="H42" s="33" t="s">
        <v>48</v>
      </c>
      <c r="I42" s="262" t="str">
        <f>+J13</f>
        <v xml:space="preserve"> 26 Maret 2022</v>
      </c>
      <c r="J42" s="266"/>
    </row>
    <row r="46" spans="1:10" ht="18" customHeight="1" x14ac:dyDescent="0.25"/>
    <row r="47" spans="1:10" ht="17.25" customHeight="1" x14ac:dyDescent="0.25"/>
    <row r="49" spans="8:10" x14ac:dyDescent="0.25">
      <c r="H49" s="263" t="s">
        <v>26</v>
      </c>
      <c r="I49" s="263"/>
      <c r="J49" s="263"/>
    </row>
  </sheetData>
  <mergeCells count="17">
    <mergeCell ref="H25:I25"/>
    <mergeCell ref="A26:I26"/>
    <mergeCell ref="A27:B27"/>
    <mergeCell ref="I42:J42"/>
    <mergeCell ref="H49:J49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M51"/>
  <sheetViews>
    <sheetView topLeftCell="A43" workbookViewId="0">
      <selection activeCell="J34" sqref="J3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4" style="2" customWidth="1"/>
    <col min="6" max="6" width="6.28515625" style="2" customWidth="1"/>
    <col min="7" max="7" width="6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6384" width="9.140625" style="2"/>
  </cols>
  <sheetData>
    <row r="1" spans="1:10" ht="9.75" customHeight="1" x14ac:dyDescent="0.25"/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9.75" customHeight="1" x14ac:dyDescent="0.25"/>
    <row r="9" spans="1:10" ht="8.25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1.7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1" spans="1:10" ht="8.25" customHeight="1" x14ac:dyDescent="0.25"/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44" t="s">
        <v>8</v>
      </c>
      <c r="J12" s="6" t="s">
        <v>450</v>
      </c>
    </row>
    <row r="13" spans="1:10" x14ac:dyDescent="0.25">
      <c r="G13" s="267" t="s">
        <v>9</v>
      </c>
      <c r="H13" s="267"/>
      <c r="I13" s="244" t="s">
        <v>8</v>
      </c>
      <c r="J13" s="7" t="s">
        <v>441</v>
      </c>
    </row>
    <row r="14" spans="1:10" x14ac:dyDescent="0.25">
      <c r="G14" s="267" t="s">
        <v>57</v>
      </c>
      <c r="H14" s="267"/>
      <c r="I14" s="244" t="s">
        <v>8</v>
      </c>
      <c r="J14" s="2" t="s">
        <v>197</v>
      </c>
    </row>
    <row r="15" spans="1:10" x14ac:dyDescent="0.25">
      <c r="A15" s="2" t="s">
        <v>10</v>
      </c>
      <c r="B15" s="6" t="s">
        <v>11</v>
      </c>
      <c r="C15" s="6"/>
      <c r="I15" s="244"/>
      <c r="J15" s="2" t="s">
        <v>367</v>
      </c>
    </row>
    <row r="16" spans="1:10" ht="6" customHeight="1" thickBot="1" x14ac:dyDescent="0.3"/>
    <row r="17" spans="1:13" ht="22.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42" t="s">
        <v>59</v>
      </c>
      <c r="G17" s="242" t="s">
        <v>17</v>
      </c>
      <c r="H17" s="264" t="s">
        <v>18</v>
      </c>
      <c r="I17" s="265"/>
      <c r="J17" s="11" t="s">
        <v>19</v>
      </c>
    </row>
    <row r="18" spans="1:13" ht="29.25" customHeight="1" x14ac:dyDescent="0.25">
      <c r="A18" s="12">
        <v>1</v>
      </c>
      <c r="B18" s="49">
        <f>'[27]403315'!E3</f>
        <v>44600</v>
      </c>
      <c r="C18" s="50">
        <f>'[27]403315'!A3</f>
        <v>403315</v>
      </c>
      <c r="D18" s="51" t="s">
        <v>198</v>
      </c>
      <c r="E18" s="51" t="s">
        <v>199</v>
      </c>
      <c r="F18" s="122">
        <f>'[27]403315'!Q3</f>
        <v>1</v>
      </c>
      <c r="G18" s="124">
        <v>100</v>
      </c>
      <c r="H18" s="256">
        <v>6000</v>
      </c>
      <c r="I18" s="257"/>
      <c r="J18" s="243">
        <f t="shared" ref="J18:J28" si="0">G18*H18</f>
        <v>600000</v>
      </c>
    </row>
    <row r="19" spans="1:13" ht="29.25" customHeight="1" x14ac:dyDescent="0.25">
      <c r="A19" s="12">
        <f t="shared" ref="A19:A28" si="1">A18+1</f>
        <v>2</v>
      </c>
      <c r="B19" s="49">
        <f>'[27]403327'!E3</f>
        <v>44603</v>
      </c>
      <c r="C19" s="50">
        <f>'[27]403327'!A3</f>
        <v>403327</v>
      </c>
      <c r="D19" s="51" t="s">
        <v>198</v>
      </c>
      <c r="E19" s="51" t="s">
        <v>199</v>
      </c>
      <c r="F19" s="122">
        <f>'[27]403327'!Q3</f>
        <v>5</v>
      </c>
      <c r="G19" s="124">
        <v>100</v>
      </c>
      <c r="H19" s="256">
        <v>6000</v>
      </c>
      <c r="I19" s="257"/>
      <c r="J19" s="243">
        <f>G19*H19</f>
        <v>600000</v>
      </c>
    </row>
    <row r="20" spans="1:13" ht="29.25" customHeight="1" x14ac:dyDescent="0.25">
      <c r="A20" s="12">
        <f t="shared" si="1"/>
        <v>3</v>
      </c>
      <c r="B20" s="49">
        <f>'[27]403331'!E3</f>
        <v>44604</v>
      </c>
      <c r="C20" s="50">
        <f>'[27]403331'!A3</f>
        <v>403331</v>
      </c>
      <c r="D20" s="51" t="s">
        <v>198</v>
      </c>
      <c r="E20" s="51" t="s">
        <v>199</v>
      </c>
      <c r="F20" s="122">
        <f>'[27]403331'!Q3</f>
        <v>2</v>
      </c>
      <c r="G20" s="124">
        <v>100</v>
      </c>
      <c r="H20" s="256">
        <v>6000</v>
      </c>
      <c r="I20" s="257"/>
      <c r="J20" s="243">
        <f>G20*H20</f>
        <v>600000</v>
      </c>
    </row>
    <row r="21" spans="1:13" ht="29.25" customHeight="1" x14ac:dyDescent="0.25">
      <c r="A21" s="12">
        <f t="shared" si="1"/>
        <v>4</v>
      </c>
      <c r="B21" s="49">
        <f>'[27]403338'!E3</f>
        <v>44607</v>
      </c>
      <c r="C21" s="50">
        <f>'[27]403338'!A3</f>
        <v>403338</v>
      </c>
      <c r="D21" s="51" t="s">
        <v>198</v>
      </c>
      <c r="E21" s="51" t="s">
        <v>199</v>
      </c>
      <c r="F21" s="122">
        <f>'[27]403338'!Q3</f>
        <v>2</v>
      </c>
      <c r="G21" s="124">
        <v>100</v>
      </c>
      <c r="H21" s="256">
        <v>6000</v>
      </c>
      <c r="I21" s="257"/>
      <c r="J21" s="243">
        <f>G21*H21</f>
        <v>600000</v>
      </c>
    </row>
    <row r="22" spans="1:13" ht="29.25" customHeight="1" x14ac:dyDescent="0.25">
      <c r="A22" s="12">
        <f t="shared" si="1"/>
        <v>5</v>
      </c>
      <c r="B22" s="49">
        <f>'[27]403343'!E3</f>
        <v>44608</v>
      </c>
      <c r="C22" s="50">
        <f>'[27]403343'!A3</f>
        <v>403343</v>
      </c>
      <c r="D22" s="51" t="s">
        <v>198</v>
      </c>
      <c r="E22" s="51" t="s">
        <v>199</v>
      </c>
      <c r="F22" s="122">
        <f>'[27]403343'!Q3</f>
        <v>9</v>
      </c>
      <c r="G22" s="124">
        <f>'[27]403343'!N12</f>
        <v>195.28050000000002</v>
      </c>
      <c r="H22" s="256">
        <v>6000</v>
      </c>
      <c r="I22" s="257"/>
      <c r="J22" s="243">
        <f t="shared" si="0"/>
        <v>1171683</v>
      </c>
    </row>
    <row r="23" spans="1:13" ht="29.25" customHeight="1" x14ac:dyDescent="0.25">
      <c r="A23" s="12">
        <f t="shared" si="1"/>
        <v>6</v>
      </c>
      <c r="B23" s="49">
        <f>'[27]403157'!E3</f>
        <v>44610</v>
      </c>
      <c r="C23" s="50">
        <f>'[27]403157'!A3</f>
        <v>403157</v>
      </c>
      <c r="D23" s="51" t="s">
        <v>198</v>
      </c>
      <c r="E23" s="51" t="s">
        <v>199</v>
      </c>
      <c r="F23" s="122">
        <f>'[27]403157'!Q3</f>
        <v>1</v>
      </c>
      <c r="G23" s="124">
        <v>100</v>
      </c>
      <c r="H23" s="256">
        <v>6000</v>
      </c>
      <c r="I23" s="257"/>
      <c r="J23" s="243">
        <f t="shared" si="0"/>
        <v>600000</v>
      </c>
    </row>
    <row r="24" spans="1:13" ht="29.25" customHeight="1" x14ac:dyDescent="0.25">
      <c r="A24" s="12">
        <f t="shared" si="1"/>
        <v>7</v>
      </c>
      <c r="B24" s="49">
        <f>'[27]404666'!E3</f>
        <v>44612</v>
      </c>
      <c r="C24" s="122">
        <f>'[27]404666'!A3</f>
        <v>404666</v>
      </c>
      <c r="D24" s="51" t="s">
        <v>198</v>
      </c>
      <c r="E24" s="51" t="s">
        <v>199</v>
      </c>
      <c r="F24" s="122">
        <f>'[27]404666'!Q3</f>
        <v>2</v>
      </c>
      <c r="G24" s="124">
        <f>'[27]404666'!N5</f>
        <v>184.13849999999999</v>
      </c>
      <c r="H24" s="256">
        <v>6000</v>
      </c>
      <c r="I24" s="257"/>
      <c r="J24" s="243">
        <f t="shared" si="0"/>
        <v>1104831</v>
      </c>
    </row>
    <row r="25" spans="1:13" ht="29.25" customHeight="1" x14ac:dyDescent="0.25">
      <c r="A25" s="12">
        <f t="shared" si="1"/>
        <v>8</v>
      </c>
      <c r="B25" s="49">
        <f>'[27]404670'!E3</f>
        <v>44614</v>
      </c>
      <c r="C25" s="50">
        <f>'[27]404670'!A3</f>
        <v>404670</v>
      </c>
      <c r="D25" s="51" t="s">
        <v>198</v>
      </c>
      <c r="E25" s="51" t="s">
        <v>199</v>
      </c>
      <c r="F25" s="122">
        <f>'[27]404670'!Q3</f>
        <v>2</v>
      </c>
      <c r="G25" s="124">
        <f>'[27]404670'!N5</f>
        <v>100</v>
      </c>
      <c r="H25" s="256">
        <v>6000</v>
      </c>
      <c r="I25" s="257"/>
      <c r="J25" s="243">
        <f t="shared" si="0"/>
        <v>600000</v>
      </c>
    </row>
    <row r="26" spans="1:13" ht="29.25" customHeight="1" x14ac:dyDescent="0.25">
      <c r="A26" s="12">
        <f t="shared" si="1"/>
        <v>9</v>
      </c>
      <c r="B26" s="49">
        <f>'[27]404752'!E3</f>
        <v>44616</v>
      </c>
      <c r="C26" s="50">
        <f>'[27]404752'!A3</f>
        <v>404752</v>
      </c>
      <c r="D26" s="51" t="s">
        <v>198</v>
      </c>
      <c r="E26" s="51" t="s">
        <v>199</v>
      </c>
      <c r="F26" s="122">
        <f>'[27]404752'!Q3</f>
        <v>13</v>
      </c>
      <c r="G26" s="124">
        <f>'[27]404752'!N16</f>
        <v>261.5795</v>
      </c>
      <c r="H26" s="256">
        <v>6000</v>
      </c>
      <c r="I26" s="257"/>
      <c r="J26" s="243">
        <f t="shared" si="0"/>
        <v>1569477</v>
      </c>
    </row>
    <row r="27" spans="1:13" ht="29.25" customHeight="1" x14ac:dyDescent="0.25">
      <c r="A27" s="12">
        <f t="shared" si="1"/>
        <v>10</v>
      </c>
      <c r="B27" s="49">
        <f>'[27]404757'!E3</f>
        <v>44617</v>
      </c>
      <c r="C27" s="50">
        <f>'[27]404757'!A3</f>
        <v>404757</v>
      </c>
      <c r="D27" s="51" t="s">
        <v>198</v>
      </c>
      <c r="E27" s="51" t="s">
        <v>199</v>
      </c>
      <c r="F27" s="122">
        <f>'[27]404757'!Q3</f>
        <v>1</v>
      </c>
      <c r="G27" s="124">
        <v>100</v>
      </c>
      <c r="H27" s="256">
        <v>6000</v>
      </c>
      <c r="I27" s="257"/>
      <c r="J27" s="243">
        <f t="shared" si="0"/>
        <v>600000</v>
      </c>
    </row>
    <row r="28" spans="1:13" ht="29.25" customHeight="1" x14ac:dyDescent="0.25">
      <c r="A28" s="12">
        <f t="shared" si="1"/>
        <v>11</v>
      </c>
      <c r="B28" s="49">
        <f>'[27]404690'!E3</f>
        <v>44619</v>
      </c>
      <c r="C28" s="50">
        <f>'[27]404690'!A3</f>
        <v>404690</v>
      </c>
      <c r="D28" s="51" t="s">
        <v>198</v>
      </c>
      <c r="E28" s="51" t="s">
        <v>199</v>
      </c>
      <c r="F28" s="122">
        <f>'[27]404690'!Q3</f>
        <v>2</v>
      </c>
      <c r="G28" s="124">
        <v>100</v>
      </c>
      <c r="H28" s="256">
        <v>6000</v>
      </c>
      <c r="I28" s="257"/>
      <c r="J28" s="243">
        <f t="shared" si="0"/>
        <v>600000</v>
      </c>
    </row>
    <row r="29" spans="1:13" ht="20.25" customHeight="1" thickBot="1" x14ac:dyDescent="0.3">
      <c r="A29" s="258" t="s">
        <v>20</v>
      </c>
      <c r="B29" s="259"/>
      <c r="C29" s="259"/>
      <c r="D29" s="259"/>
      <c r="E29" s="259"/>
      <c r="F29" s="259"/>
      <c r="G29" s="259"/>
      <c r="H29" s="259"/>
      <c r="I29" s="260"/>
      <c r="J29" s="14">
        <f>SUM(J18:J28)</f>
        <v>8645991</v>
      </c>
      <c r="L29" s="2">
        <f>SUM(F18:F28)</f>
        <v>40</v>
      </c>
      <c r="M29" s="245">
        <f>SUM(G18:G28)</f>
        <v>1440.9985000000001</v>
      </c>
    </row>
    <row r="30" spans="1:13" ht="10.5" customHeight="1" x14ac:dyDescent="0.25">
      <c r="A30" s="261"/>
      <c r="B30" s="261"/>
      <c r="C30" s="241"/>
      <c r="D30" s="241"/>
      <c r="E30" s="241"/>
      <c r="F30" s="241"/>
      <c r="G30" s="241"/>
      <c r="H30" s="16"/>
      <c r="I30" s="16"/>
      <c r="J30" s="17"/>
    </row>
    <row r="31" spans="1:13" x14ac:dyDescent="0.25">
      <c r="A31" s="241"/>
      <c r="B31" s="241"/>
      <c r="C31" s="241"/>
      <c r="D31" s="241"/>
      <c r="E31" s="241"/>
      <c r="F31" s="241"/>
      <c r="G31" s="18" t="s">
        <v>61</v>
      </c>
      <c r="H31" s="18"/>
      <c r="I31" s="16"/>
      <c r="J31" s="17">
        <f>J29*10%</f>
        <v>864599.10000000009</v>
      </c>
    </row>
    <row r="32" spans="1:13" x14ac:dyDescent="0.25">
      <c r="A32" s="241"/>
      <c r="B32" s="241"/>
      <c r="C32" s="241"/>
      <c r="D32" s="241"/>
      <c r="E32" s="241"/>
      <c r="F32" s="241"/>
      <c r="G32" s="61" t="s">
        <v>62</v>
      </c>
      <c r="H32" s="61"/>
      <c r="I32" s="62"/>
      <c r="J32" s="63">
        <f>J29-J31</f>
        <v>7781391.9000000004</v>
      </c>
    </row>
    <row r="33" spans="1:10" x14ac:dyDescent="0.25">
      <c r="A33" s="241"/>
      <c r="B33" s="241"/>
      <c r="C33" s="241"/>
      <c r="D33" s="241"/>
      <c r="E33" s="241"/>
      <c r="F33" s="241"/>
      <c r="G33" s="18" t="s">
        <v>21</v>
      </c>
      <c r="H33" s="18"/>
      <c r="I33" s="54" t="e">
        <f>#REF!*1%</f>
        <v>#REF!</v>
      </c>
      <c r="J33" s="17">
        <f>J32*1%</f>
        <v>77813.919000000009</v>
      </c>
    </row>
    <row r="34" spans="1:10" ht="16.5" thickBot="1" x14ac:dyDescent="0.3">
      <c r="A34" s="241"/>
      <c r="B34" s="241"/>
      <c r="C34" s="241"/>
      <c r="D34" s="241"/>
      <c r="E34" s="241"/>
      <c r="F34" s="241"/>
      <c r="G34" s="19" t="s">
        <v>46</v>
      </c>
      <c r="H34" s="19"/>
      <c r="I34" s="20">
        <f>I30*10%</f>
        <v>0</v>
      </c>
      <c r="J34" s="20">
        <f>J32*2%</f>
        <v>155627.83800000002</v>
      </c>
    </row>
    <row r="35" spans="1:10" x14ac:dyDescent="0.25">
      <c r="E35" s="1"/>
      <c r="F35" s="1"/>
      <c r="G35" s="21" t="s">
        <v>63</v>
      </c>
      <c r="H35" s="21"/>
      <c r="I35" s="22" t="e">
        <f>I29+I33</f>
        <v>#REF!</v>
      </c>
      <c r="J35" s="22">
        <f>J32+J33-J34</f>
        <v>7703577.9809999997</v>
      </c>
    </row>
    <row r="36" spans="1:10" ht="7.5" customHeight="1" x14ac:dyDescent="0.25">
      <c r="E36" s="1"/>
      <c r="F36" s="1"/>
      <c r="G36" s="21"/>
      <c r="H36" s="21"/>
      <c r="I36" s="22"/>
      <c r="J36" s="22"/>
    </row>
    <row r="37" spans="1:10" x14ac:dyDescent="0.25">
      <c r="A37" s="1" t="s">
        <v>449</v>
      </c>
      <c r="D37" s="1"/>
      <c r="E37" s="1"/>
      <c r="F37" s="1"/>
      <c r="G37" s="1"/>
      <c r="H37" s="21"/>
      <c r="I37" s="21"/>
      <c r="J37" s="22"/>
    </row>
    <row r="38" spans="1:10" ht="6.75" customHeight="1" x14ac:dyDescent="0.25">
      <c r="D38" s="1"/>
      <c r="E38" s="1"/>
      <c r="F38" s="1"/>
      <c r="G38" s="1"/>
      <c r="H38" s="21"/>
      <c r="I38" s="21"/>
      <c r="J38" s="22"/>
    </row>
    <row r="39" spans="1:10" x14ac:dyDescent="0.25">
      <c r="A39" s="24" t="s">
        <v>22</v>
      </c>
    </row>
    <row r="40" spans="1:10" x14ac:dyDescent="0.25">
      <c r="A40" s="25" t="s">
        <v>23</v>
      </c>
      <c r="B40" s="26"/>
      <c r="C40" s="26"/>
      <c r="D40" s="27"/>
      <c r="E40" s="27"/>
      <c r="F40" s="27"/>
      <c r="G40" s="27"/>
    </row>
    <row r="41" spans="1:10" x14ac:dyDescent="0.25">
      <c r="A41" s="25" t="s">
        <v>24</v>
      </c>
      <c r="B41" s="26"/>
      <c r="C41" s="26"/>
      <c r="D41" s="27"/>
      <c r="E41" s="27"/>
      <c r="F41" s="27"/>
      <c r="G41" s="27"/>
    </row>
    <row r="42" spans="1:10" x14ac:dyDescent="0.25">
      <c r="A42" s="28" t="s">
        <v>25</v>
      </c>
      <c r="B42" s="29"/>
      <c r="C42" s="29"/>
      <c r="D42" s="27"/>
      <c r="E42" s="27"/>
      <c r="F42" s="27"/>
      <c r="G42" s="27"/>
    </row>
    <row r="43" spans="1:10" x14ac:dyDescent="0.25">
      <c r="A43" s="30" t="s">
        <v>0</v>
      </c>
      <c r="B43" s="31"/>
      <c r="C43" s="31"/>
      <c r="D43" s="27"/>
      <c r="E43" s="27"/>
      <c r="F43" s="27"/>
      <c r="G43" s="27"/>
    </row>
    <row r="44" spans="1:10" ht="8.25" customHeight="1" x14ac:dyDescent="0.25">
      <c r="A44" s="32"/>
      <c r="B44" s="32"/>
      <c r="C44" s="32"/>
    </row>
    <row r="45" spans="1:10" x14ac:dyDescent="0.25">
      <c r="H45" s="33" t="s">
        <v>48</v>
      </c>
      <c r="I45" s="262" t="str">
        <f>+J13</f>
        <v xml:space="preserve"> 26 Maret 2022</v>
      </c>
      <c r="J45" s="266"/>
    </row>
    <row r="48" spans="1:10" ht="18" customHeight="1" x14ac:dyDescent="0.25"/>
    <row r="49" spans="8:10" ht="17.25" customHeight="1" x14ac:dyDescent="0.25"/>
    <row r="51" spans="8:10" x14ac:dyDescent="0.25">
      <c r="H51" s="263" t="s">
        <v>26</v>
      </c>
      <c r="I51" s="263"/>
      <c r="J51" s="263"/>
    </row>
  </sheetData>
  <mergeCells count="20">
    <mergeCell ref="I45:J45"/>
    <mergeCell ref="H51:J51"/>
    <mergeCell ref="H25:I25"/>
    <mergeCell ref="H26:I26"/>
    <mergeCell ref="H27:I27"/>
    <mergeCell ref="H28:I28"/>
    <mergeCell ref="A29:I29"/>
    <mergeCell ref="A30:B30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conditionalFormatting sqref="C1:C23 C25:C1048576">
    <cfRule type="duplicateValues" dxfId="0" priority="1"/>
  </conditionalFormatting>
  <printOptions horizontalCentered="1"/>
  <pageMargins left="0.19685039370078741" right="0.19685039370078741" top="0.74803149606299213" bottom="0.15748031496062992" header="0.31496062992125984" footer="0.31496062992125984"/>
  <pageSetup paperSize="9" scale="85" orientation="portrait" horizontalDpi="4294967293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2:M48"/>
  <sheetViews>
    <sheetView topLeftCell="A22" workbookViewId="0">
      <selection activeCell="J30" sqref="J3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445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44" t="s">
        <v>8</v>
      </c>
      <c r="J12" s="6" t="s">
        <v>452</v>
      </c>
    </row>
    <row r="13" spans="1:10" x14ac:dyDescent="0.25">
      <c r="G13" s="267" t="s">
        <v>9</v>
      </c>
      <c r="H13" s="267"/>
      <c r="I13" s="244" t="s">
        <v>8</v>
      </c>
      <c r="J13" s="7" t="s">
        <v>441</v>
      </c>
    </row>
    <row r="14" spans="1:10" x14ac:dyDescent="0.25">
      <c r="G14" s="267" t="s">
        <v>57</v>
      </c>
      <c r="H14" s="267"/>
      <c r="I14" s="244" t="s">
        <v>8</v>
      </c>
      <c r="J14" s="2" t="s">
        <v>325</v>
      </c>
    </row>
    <row r="15" spans="1:10" x14ac:dyDescent="0.25">
      <c r="A15" s="2" t="s">
        <v>10</v>
      </c>
      <c r="B15" s="6" t="s">
        <v>11</v>
      </c>
      <c r="C15" s="6"/>
      <c r="I15" s="244"/>
      <c r="J15" s="2" t="s">
        <v>367</v>
      </c>
    </row>
    <row r="16" spans="1:10" ht="15" customHeight="1" thickBot="1" x14ac:dyDescent="0.3"/>
    <row r="17" spans="1:13" ht="20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42" t="s">
        <v>59</v>
      </c>
      <c r="G17" s="242" t="s">
        <v>17</v>
      </c>
      <c r="H17" s="264" t="s">
        <v>18</v>
      </c>
      <c r="I17" s="265"/>
      <c r="J17" s="11" t="s">
        <v>19</v>
      </c>
    </row>
    <row r="18" spans="1:13" ht="33.75" customHeight="1" x14ac:dyDescent="0.25">
      <c r="A18" s="12">
        <v>1</v>
      </c>
      <c r="B18" s="49">
        <f>'[28]403305'!E3</f>
        <v>44597</v>
      </c>
      <c r="C18" s="50">
        <f>'[28]403305'!A3</f>
        <v>403305</v>
      </c>
      <c r="D18" s="51" t="s">
        <v>326</v>
      </c>
      <c r="E18" s="51" t="s">
        <v>327</v>
      </c>
      <c r="F18" s="50">
        <f>'[28]403305'!Q3</f>
        <v>4</v>
      </c>
      <c r="G18" s="124">
        <v>100</v>
      </c>
      <c r="H18" s="256">
        <v>19000</v>
      </c>
      <c r="I18" s="257"/>
      <c r="J18" s="243">
        <f t="shared" ref="J18:J24" si="0">G18*H18</f>
        <v>1900000</v>
      </c>
      <c r="L18" s="60"/>
    </row>
    <row r="19" spans="1:13" ht="33.75" customHeight="1" x14ac:dyDescent="0.25">
      <c r="A19" s="12">
        <f t="shared" ref="A19:A24" si="1">A18+1</f>
        <v>2</v>
      </c>
      <c r="B19" s="49">
        <f>'[28]403400'!E3</f>
        <v>44599</v>
      </c>
      <c r="C19" s="50">
        <f>'[28]403400'!A3</f>
        <v>403400</v>
      </c>
      <c r="D19" s="51" t="s">
        <v>326</v>
      </c>
      <c r="E19" s="51" t="s">
        <v>327</v>
      </c>
      <c r="F19" s="50">
        <f>'[28]403400'!Q3</f>
        <v>5</v>
      </c>
      <c r="G19" s="124">
        <f>'[28]403400'!N8</f>
        <v>158.71000000000004</v>
      </c>
      <c r="H19" s="256">
        <v>19000</v>
      </c>
      <c r="I19" s="257"/>
      <c r="J19" s="243">
        <f>G19*H19</f>
        <v>3015490.0000000005</v>
      </c>
      <c r="L19" s="60"/>
    </row>
    <row r="20" spans="1:13" ht="33.75" customHeight="1" x14ac:dyDescent="0.25">
      <c r="A20" s="12">
        <f t="shared" si="1"/>
        <v>3</v>
      </c>
      <c r="B20" s="49">
        <f>'[28]403312'!E3</f>
        <v>44600</v>
      </c>
      <c r="C20" s="50">
        <f>'[28]403312'!A3</f>
        <v>403312</v>
      </c>
      <c r="D20" s="51" t="s">
        <v>326</v>
      </c>
      <c r="E20" s="51" t="s">
        <v>327</v>
      </c>
      <c r="F20" s="50">
        <f>'[28]403312'!Q3</f>
        <v>1</v>
      </c>
      <c r="G20" s="124">
        <v>100</v>
      </c>
      <c r="H20" s="256">
        <v>19000</v>
      </c>
      <c r="I20" s="257"/>
      <c r="J20" s="243">
        <f>G20*H20</f>
        <v>1900000</v>
      </c>
      <c r="L20" s="60"/>
    </row>
    <row r="21" spans="1:13" ht="33.75" customHeight="1" x14ac:dyDescent="0.25">
      <c r="A21" s="12">
        <f t="shared" si="1"/>
        <v>4</v>
      </c>
      <c r="B21" s="49">
        <f>'[28]403160'!E3</f>
        <v>44611</v>
      </c>
      <c r="C21" s="50">
        <f>'[28]403160'!A3</f>
        <v>403160</v>
      </c>
      <c r="D21" s="51" t="s">
        <v>326</v>
      </c>
      <c r="E21" s="51" t="s">
        <v>327</v>
      </c>
      <c r="F21" s="50">
        <f>'[28]403160'!Q3</f>
        <v>1</v>
      </c>
      <c r="G21" s="124">
        <v>100</v>
      </c>
      <c r="H21" s="256">
        <v>19000</v>
      </c>
      <c r="I21" s="257"/>
      <c r="J21" s="243">
        <f>G21*H21</f>
        <v>1900000</v>
      </c>
      <c r="L21" s="60"/>
    </row>
    <row r="22" spans="1:13" ht="33.75" customHeight="1" x14ac:dyDescent="0.25">
      <c r="A22" s="12">
        <f t="shared" si="1"/>
        <v>5</v>
      </c>
      <c r="B22" s="49">
        <f>'[28]404678'!E3</f>
        <v>44615</v>
      </c>
      <c r="C22" s="50">
        <f>'[28]404678'!A3</f>
        <v>404678</v>
      </c>
      <c r="D22" s="51" t="s">
        <v>326</v>
      </c>
      <c r="E22" s="51" t="s">
        <v>327</v>
      </c>
      <c r="F22" s="50">
        <f>'[28]404678'!Q3</f>
        <v>7</v>
      </c>
      <c r="G22" s="124">
        <f>'[28]404678'!N10</f>
        <v>236.14499999999998</v>
      </c>
      <c r="H22" s="256">
        <v>19000</v>
      </c>
      <c r="I22" s="257"/>
      <c r="J22" s="243">
        <f t="shared" si="0"/>
        <v>4486755</v>
      </c>
      <c r="L22" s="60"/>
    </row>
    <row r="23" spans="1:13" ht="33.75" customHeight="1" x14ac:dyDescent="0.25">
      <c r="A23" s="12">
        <f t="shared" si="1"/>
        <v>6</v>
      </c>
      <c r="B23" s="49">
        <f>'[28]404754'!E3</f>
        <v>44616</v>
      </c>
      <c r="C23" s="50">
        <f>'[28]404754'!A3</f>
        <v>404754</v>
      </c>
      <c r="D23" s="51" t="s">
        <v>326</v>
      </c>
      <c r="E23" s="51" t="s">
        <v>327</v>
      </c>
      <c r="F23" s="50">
        <f>'[28]404754'!Q3</f>
        <v>4</v>
      </c>
      <c r="G23" s="124">
        <f>'[28]404754'!N7</f>
        <v>105.18</v>
      </c>
      <c r="H23" s="256">
        <v>19000</v>
      </c>
      <c r="I23" s="257"/>
      <c r="J23" s="243">
        <f t="shared" si="0"/>
        <v>1998420.0000000002</v>
      </c>
      <c r="L23" s="60"/>
    </row>
    <row r="24" spans="1:13" ht="33.75" customHeight="1" x14ac:dyDescent="0.25">
      <c r="A24" s="12">
        <f t="shared" si="1"/>
        <v>7</v>
      </c>
      <c r="B24" s="49">
        <f>'[28]404761'!E3</f>
        <v>44617</v>
      </c>
      <c r="C24" s="122">
        <f>'[28]404761'!A3</f>
        <v>404761</v>
      </c>
      <c r="D24" s="51" t="s">
        <v>326</v>
      </c>
      <c r="E24" s="51" t="s">
        <v>327</v>
      </c>
      <c r="F24" s="122">
        <f>'[28]404761'!Q3</f>
        <v>1</v>
      </c>
      <c r="G24" s="124">
        <v>100</v>
      </c>
      <c r="H24" s="256">
        <v>19000</v>
      </c>
      <c r="I24" s="257"/>
      <c r="J24" s="243">
        <f t="shared" si="0"/>
        <v>1900000</v>
      </c>
      <c r="L24" s="60"/>
    </row>
    <row r="25" spans="1:13" ht="24" customHeight="1" thickBot="1" x14ac:dyDescent="0.3">
      <c r="A25" s="258" t="s">
        <v>20</v>
      </c>
      <c r="B25" s="259"/>
      <c r="C25" s="259"/>
      <c r="D25" s="259"/>
      <c r="E25" s="259"/>
      <c r="F25" s="259"/>
      <c r="G25" s="259"/>
      <c r="H25" s="259"/>
      <c r="I25" s="260"/>
      <c r="J25" s="14">
        <f>SUM(J18:J24)</f>
        <v>17100665</v>
      </c>
      <c r="L25" s="3">
        <f>SUM(F18:F24)</f>
        <v>23</v>
      </c>
      <c r="M25" s="245">
        <f>SUM(G18:G24)</f>
        <v>900.03500000000008</v>
      </c>
    </row>
    <row r="26" spans="1:13" ht="9.75" customHeight="1" x14ac:dyDescent="0.25">
      <c r="A26" s="261"/>
      <c r="B26" s="261"/>
      <c r="C26" s="241"/>
      <c r="D26" s="241"/>
      <c r="E26" s="241"/>
      <c r="F26" s="241"/>
      <c r="G26" s="241"/>
      <c r="H26" s="16"/>
      <c r="I26" s="16"/>
      <c r="J26" s="17"/>
    </row>
    <row r="27" spans="1:13" x14ac:dyDescent="0.25">
      <c r="A27" s="241"/>
      <c r="B27" s="241"/>
      <c r="C27" s="241"/>
      <c r="D27" s="241"/>
      <c r="E27" s="241"/>
      <c r="F27" s="241"/>
      <c r="G27" s="18" t="s">
        <v>61</v>
      </c>
      <c r="H27" s="18"/>
      <c r="I27" s="16"/>
      <c r="J27" s="17">
        <f>J25*10%</f>
        <v>1710066.5</v>
      </c>
      <c r="L27" s="54"/>
    </row>
    <row r="28" spans="1:13" x14ac:dyDescent="0.25">
      <c r="A28" s="241"/>
      <c r="B28" s="241"/>
      <c r="C28" s="241"/>
      <c r="D28" s="241"/>
      <c r="E28" s="241"/>
      <c r="F28" s="241"/>
      <c r="G28" s="61" t="s">
        <v>62</v>
      </c>
      <c r="H28" s="61"/>
      <c r="I28" s="62"/>
      <c r="J28" s="63">
        <f>J25-J27</f>
        <v>15390598.5</v>
      </c>
      <c r="L28" s="54"/>
    </row>
    <row r="29" spans="1:13" x14ac:dyDescent="0.25">
      <c r="A29" s="241"/>
      <c r="B29" s="241"/>
      <c r="C29" s="241"/>
      <c r="D29" s="241"/>
      <c r="E29" s="241"/>
      <c r="F29" s="241"/>
      <c r="G29" s="18" t="s">
        <v>21</v>
      </c>
      <c r="H29" s="18"/>
      <c r="I29" s="54" t="e">
        <f>#REF!*1%</f>
        <v>#REF!</v>
      </c>
      <c r="J29" s="17">
        <f>J28*1%</f>
        <v>153905.98500000002</v>
      </c>
    </row>
    <row r="30" spans="1:13" ht="16.5" thickBot="1" x14ac:dyDescent="0.3">
      <c r="A30" s="241"/>
      <c r="B30" s="241"/>
      <c r="C30" s="241"/>
      <c r="D30" s="241"/>
      <c r="E30" s="241"/>
      <c r="F30" s="241"/>
      <c r="G30" s="19" t="s">
        <v>46</v>
      </c>
      <c r="H30" s="19"/>
      <c r="I30" s="20">
        <f>I26*10%</f>
        <v>0</v>
      </c>
      <c r="J30" s="20">
        <f>J28*2%</f>
        <v>307811.97000000003</v>
      </c>
    </row>
    <row r="31" spans="1:13" x14ac:dyDescent="0.25">
      <c r="E31" s="1"/>
      <c r="F31" s="1"/>
      <c r="G31" s="21" t="s">
        <v>63</v>
      </c>
      <c r="H31" s="21"/>
      <c r="I31" s="22" t="e">
        <f>I25+I29</f>
        <v>#REF!</v>
      </c>
      <c r="J31" s="22">
        <f>J28+J29-J30</f>
        <v>15236692.514999999</v>
      </c>
    </row>
    <row r="32" spans="1:13" ht="10.5" customHeight="1" x14ac:dyDescent="0.25">
      <c r="E32" s="1"/>
      <c r="F32" s="1"/>
      <c r="G32" s="21"/>
      <c r="H32" s="21"/>
      <c r="I32" s="22"/>
      <c r="J32" s="22"/>
    </row>
    <row r="33" spans="1:10" x14ac:dyDescent="0.25">
      <c r="A33" s="1" t="s">
        <v>451</v>
      </c>
      <c r="D33" s="1"/>
      <c r="E33" s="1"/>
      <c r="F33" s="1"/>
      <c r="G33" s="1"/>
      <c r="H33" s="21"/>
      <c r="I33" s="21"/>
      <c r="J33" s="22"/>
    </row>
    <row r="34" spans="1:10" ht="10.5" customHeight="1" x14ac:dyDescent="0.25">
      <c r="A34" s="23"/>
      <c r="D34" s="1"/>
      <c r="E34" s="1"/>
      <c r="F34" s="1"/>
      <c r="G34" s="1"/>
      <c r="H34" s="21"/>
      <c r="I34" s="21"/>
      <c r="J34" s="22"/>
    </row>
    <row r="35" spans="1:10" x14ac:dyDescent="0.25">
      <c r="A35" s="24" t="s">
        <v>22</v>
      </c>
    </row>
    <row r="36" spans="1:10" x14ac:dyDescent="0.25">
      <c r="A36" s="25" t="s">
        <v>23</v>
      </c>
      <c r="B36" s="26"/>
      <c r="C36" s="26"/>
      <c r="D36" s="27"/>
      <c r="E36" s="27"/>
      <c r="F36" s="27"/>
      <c r="G36" s="27"/>
    </row>
    <row r="37" spans="1:10" x14ac:dyDescent="0.25">
      <c r="A37" s="25" t="s">
        <v>24</v>
      </c>
      <c r="B37" s="26"/>
      <c r="C37" s="26"/>
      <c r="D37" s="27"/>
      <c r="E37" s="27"/>
      <c r="F37" s="27"/>
      <c r="G37" s="27"/>
    </row>
    <row r="38" spans="1:10" x14ac:dyDescent="0.25">
      <c r="A38" s="28" t="s">
        <v>25</v>
      </c>
      <c r="B38" s="29"/>
      <c r="C38" s="29"/>
      <c r="D38" s="27"/>
      <c r="E38" s="27"/>
      <c r="F38" s="27"/>
      <c r="G38" s="27"/>
    </row>
    <row r="39" spans="1:10" x14ac:dyDescent="0.25">
      <c r="A39" s="30" t="s">
        <v>0</v>
      </c>
      <c r="B39" s="31"/>
      <c r="C39" s="31"/>
      <c r="D39" s="27"/>
      <c r="E39" s="27"/>
      <c r="F39" s="27"/>
      <c r="G39" s="27"/>
    </row>
    <row r="40" spans="1:10" x14ac:dyDescent="0.25">
      <c r="A40" s="32"/>
      <c r="B40" s="32"/>
      <c r="C40" s="32"/>
    </row>
    <row r="41" spans="1:10" x14ac:dyDescent="0.25">
      <c r="H41" s="33" t="s">
        <v>48</v>
      </c>
      <c r="I41" s="262" t="str">
        <f>+J13</f>
        <v xml:space="preserve"> 26 Maret 2022</v>
      </c>
      <c r="J41" s="266"/>
    </row>
    <row r="45" spans="1:10" ht="18" customHeight="1" x14ac:dyDescent="0.25"/>
    <row r="46" spans="1:10" ht="17.25" customHeight="1" x14ac:dyDescent="0.25"/>
    <row r="48" spans="1:10" x14ac:dyDescent="0.25">
      <c r="H48" s="263" t="s">
        <v>26</v>
      </c>
      <c r="I48" s="263"/>
      <c r="J48" s="263"/>
    </row>
  </sheetData>
  <mergeCells count="16">
    <mergeCell ref="A25:I25"/>
    <mergeCell ref="A26:B26"/>
    <mergeCell ref="I41:J41"/>
    <mergeCell ref="H48:J48"/>
    <mergeCell ref="H19:I19"/>
    <mergeCell ref="H20:I20"/>
    <mergeCell ref="H21:I21"/>
    <mergeCell ref="H22:I22"/>
    <mergeCell ref="H23:I23"/>
    <mergeCell ref="H24:I24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2:L51"/>
  <sheetViews>
    <sheetView topLeftCell="A25" workbookViewId="0">
      <selection activeCell="J33" sqref="J3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1.25" customHeight="1" x14ac:dyDescent="0.25"/>
    <row r="9" spans="1:10" ht="9.75" customHeight="1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0.25" customHeight="1" thickBot="1" x14ac:dyDescent="0.3">
      <c r="A10" s="251" t="s">
        <v>445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1" spans="1:10" ht="12" customHeight="1" x14ac:dyDescent="0.25"/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44" t="s">
        <v>8</v>
      </c>
      <c r="J12" s="6" t="s">
        <v>455</v>
      </c>
    </row>
    <row r="13" spans="1:10" x14ac:dyDescent="0.25">
      <c r="G13" s="267" t="s">
        <v>9</v>
      </c>
      <c r="H13" s="267"/>
      <c r="I13" s="244" t="s">
        <v>8</v>
      </c>
      <c r="J13" s="7" t="s">
        <v>441</v>
      </c>
    </row>
    <row r="14" spans="1:10" x14ac:dyDescent="0.25">
      <c r="G14" s="267" t="s">
        <v>57</v>
      </c>
      <c r="H14" s="267"/>
      <c r="I14" s="244" t="s">
        <v>8</v>
      </c>
      <c r="J14" s="2" t="s">
        <v>453</v>
      </c>
    </row>
    <row r="15" spans="1:10" x14ac:dyDescent="0.25">
      <c r="A15" s="2" t="s">
        <v>10</v>
      </c>
      <c r="B15" s="6" t="s">
        <v>11</v>
      </c>
      <c r="C15" s="6"/>
      <c r="I15" s="244"/>
      <c r="J15" s="2" t="s">
        <v>367</v>
      </c>
    </row>
    <row r="16" spans="1:10" ht="6" customHeight="1" thickBot="1" x14ac:dyDescent="0.3"/>
    <row r="17" spans="1:12" ht="20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42" t="s">
        <v>59</v>
      </c>
      <c r="G17" s="242" t="s">
        <v>17</v>
      </c>
      <c r="H17" s="264" t="s">
        <v>18</v>
      </c>
      <c r="I17" s="265"/>
      <c r="J17" s="11" t="s">
        <v>19</v>
      </c>
    </row>
    <row r="18" spans="1:12" ht="30.75" customHeight="1" x14ac:dyDescent="0.25">
      <c r="A18" s="12">
        <v>1</v>
      </c>
      <c r="B18" s="49">
        <f>'[29]403375'!E3</f>
        <v>44593</v>
      </c>
      <c r="C18" s="50">
        <f>'[29]403375'!A3</f>
        <v>403375</v>
      </c>
      <c r="D18" s="51" t="s">
        <v>178</v>
      </c>
      <c r="E18" s="51" t="s">
        <v>177</v>
      </c>
      <c r="F18" s="52">
        <f>'[29]403375'!Q3</f>
        <v>11</v>
      </c>
      <c r="G18" s="59">
        <f>'[29]403375'!N14</f>
        <v>200.3</v>
      </c>
      <c r="H18" s="256">
        <v>14000</v>
      </c>
      <c r="I18" s="257"/>
      <c r="J18" s="243">
        <f>G18*H18</f>
        <v>2804200</v>
      </c>
      <c r="L18" s="60"/>
    </row>
    <row r="19" spans="1:12" ht="30.75" customHeight="1" x14ac:dyDescent="0.25">
      <c r="A19" s="12">
        <f>A18+1</f>
        <v>2</v>
      </c>
      <c r="B19" s="49">
        <f>'[29]403395'!E3</f>
        <v>44599</v>
      </c>
      <c r="C19" s="50">
        <f>'[29]403395'!A3</f>
        <v>403395</v>
      </c>
      <c r="D19" s="51" t="s">
        <v>178</v>
      </c>
      <c r="E19" s="51" t="s">
        <v>177</v>
      </c>
      <c r="F19" s="52">
        <f>'[29]403395'!Q3</f>
        <v>16</v>
      </c>
      <c r="G19" s="124">
        <f>'[29]403395'!N19</f>
        <v>169</v>
      </c>
      <c r="H19" s="256">
        <v>14000</v>
      </c>
      <c r="I19" s="257"/>
      <c r="J19" s="243">
        <f t="shared" ref="J19:J27" si="0">G19*H19</f>
        <v>2366000</v>
      </c>
      <c r="L19" s="60"/>
    </row>
    <row r="20" spans="1:12" ht="30.75" customHeight="1" x14ac:dyDescent="0.25">
      <c r="A20" s="12">
        <f t="shared" ref="A20:A27" si="1">A19+1</f>
        <v>3</v>
      </c>
      <c r="B20" s="49">
        <f>'[29]403398'!E3</f>
        <v>44599</v>
      </c>
      <c r="C20" s="50">
        <f>'[29]403398'!A3</f>
        <v>403398</v>
      </c>
      <c r="D20" s="51" t="s">
        <v>178</v>
      </c>
      <c r="E20" s="51" t="s">
        <v>177</v>
      </c>
      <c r="F20" s="52">
        <f>'[29]403398'!Q3</f>
        <v>1</v>
      </c>
      <c r="G20" s="52">
        <v>100</v>
      </c>
      <c r="H20" s="256">
        <v>14000</v>
      </c>
      <c r="I20" s="257"/>
      <c r="J20" s="243">
        <f t="shared" si="0"/>
        <v>1400000</v>
      </c>
      <c r="L20" s="60"/>
    </row>
    <row r="21" spans="1:12" ht="30.75" customHeight="1" x14ac:dyDescent="0.25">
      <c r="A21" s="12">
        <f t="shared" si="1"/>
        <v>4</v>
      </c>
      <c r="B21" s="49">
        <f>'[29]403314'!E3</f>
        <v>44600</v>
      </c>
      <c r="C21" s="50">
        <f>'[29]403314'!A3</f>
        <v>403314</v>
      </c>
      <c r="D21" s="51" t="s">
        <v>178</v>
      </c>
      <c r="E21" s="51" t="s">
        <v>177</v>
      </c>
      <c r="F21" s="52">
        <f>'[29]403314'!Q3</f>
        <v>1</v>
      </c>
      <c r="G21" s="52">
        <v>100</v>
      </c>
      <c r="H21" s="256">
        <v>14000</v>
      </c>
      <c r="I21" s="257"/>
      <c r="J21" s="243">
        <f t="shared" si="0"/>
        <v>1400000</v>
      </c>
      <c r="L21" s="60"/>
    </row>
    <row r="22" spans="1:12" ht="30.75" customHeight="1" x14ac:dyDescent="0.25">
      <c r="A22" s="12">
        <f t="shared" si="1"/>
        <v>5</v>
      </c>
      <c r="B22" s="49">
        <f>'[29]403340'!E3</f>
        <v>44607</v>
      </c>
      <c r="C22" s="50">
        <f>'[29]403340'!A3</f>
        <v>403340</v>
      </c>
      <c r="D22" s="51" t="s">
        <v>178</v>
      </c>
      <c r="E22" s="51" t="s">
        <v>177</v>
      </c>
      <c r="F22" s="52">
        <f>'[29]403340'!Q3</f>
        <v>2</v>
      </c>
      <c r="G22" s="52">
        <v>100</v>
      </c>
      <c r="H22" s="256">
        <v>14000</v>
      </c>
      <c r="I22" s="257"/>
      <c r="J22" s="243">
        <f t="shared" si="0"/>
        <v>1400000</v>
      </c>
      <c r="L22" s="60"/>
    </row>
    <row r="23" spans="1:12" ht="30.75" customHeight="1" x14ac:dyDescent="0.25">
      <c r="A23" s="12">
        <f t="shared" si="1"/>
        <v>6</v>
      </c>
      <c r="B23" s="49">
        <f>'[29]403161'!E3</f>
        <v>44611</v>
      </c>
      <c r="C23" s="50">
        <f>'[29]403161'!A3</f>
        <v>403161</v>
      </c>
      <c r="D23" s="51" t="s">
        <v>178</v>
      </c>
      <c r="E23" s="51" t="s">
        <v>177</v>
      </c>
      <c r="F23" s="52">
        <f>'[29]403161'!Q3</f>
        <v>1</v>
      </c>
      <c r="G23" s="52">
        <v>100</v>
      </c>
      <c r="H23" s="256">
        <v>14000</v>
      </c>
      <c r="I23" s="257"/>
      <c r="J23" s="243">
        <f t="shared" si="0"/>
        <v>1400000</v>
      </c>
      <c r="L23" s="60"/>
    </row>
    <row r="24" spans="1:12" ht="30.75" customHeight="1" x14ac:dyDescent="0.25">
      <c r="A24" s="12">
        <f t="shared" si="1"/>
        <v>7</v>
      </c>
      <c r="B24" s="49" t="e">
        <f>[29]!Table2245789101123456783[Pick Up]</f>
        <v>#REF!</v>
      </c>
      <c r="C24" s="50">
        <f>'[29]404667'!A3</f>
        <v>404667</v>
      </c>
      <c r="D24" s="51" t="s">
        <v>178</v>
      </c>
      <c r="E24" s="51" t="s">
        <v>177</v>
      </c>
      <c r="F24" s="52">
        <v>1</v>
      </c>
      <c r="G24" s="52">
        <v>100</v>
      </c>
      <c r="H24" s="256">
        <v>14000</v>
      </c>
      <c r="I24" s="257"/>
      <c r="J24" s="243">
        <f t="shared" si="0"/>
        <v>1400000</v>
      </c>
      <c r="L24" s="60"/>
    </row>
    <row r="25" spans="1:12" ht="30.75" customHeight="1" x14ac:dyDescent="0.25">
      <c r="A25" s="12">
        <f t="shared" si="1"/>
        <v>8</v>
      </c>
      <c r="B25" s="49" t="e">
        <f>[29]!Table22457891011234567839[Pick Up]</f>
        <v>#REF!</v>
      </c>
      <c r="C25" s="50">
        <f>'[29]404680'!A3</f>
        <v>404680</v>
      </c>
      <c r="D25" s="51" t="s">
        <v>178</v>
      </c>
      <c r="E25" s="51" t="s">
        <v>177</v>
      </c>
      <c r="F25" s="52">
        <v>1</v>
      </c>
      <c r="G25" s="52">
        <v>100</v>
      </c>
      <c r="H25" s="256">
        <v>14000</v>
      </c>
      <c r="I25" s="257"/>
      <c r="J25" s="243">
        <f t="shared" si="0"/>
        <v>1400000</v>
      </c>
      <c r="L25" s="60"/>
    </row>
    <row r="26" spans="1:12" ht="30.75" customHeight="1" x14ac:dyDescent="0.25">
      <c r="A26" s="12">
        <f t="shared" si="1"/>
        <v>9</v>
      </c>
      <c r="B26" s="49" t="e">
        <f>[29]!Table2245789101123456783910[Pick Up]</f>
        <v>#REF!</v>
      </c>
      <c r="C26" s="50">
        <f>'[29]404758'!A3</f>
        <v>404758</v>
      </c>
      <c r="D26" s="51" t="s">
        <v>178</v>
      </c>
      <c r="E26" s="51" t="s">
        <v>177</v>
      </c>
      <c r="F26" s="52">
        <v>1</v>
      </c>
      <c r="G26" s="52">
        <v>100</v>
      </c>
      <c r="H26" s="256">
        <v>14000</v>
      </c>
      <c r="I26" s="257"/>
      <c r="J26" s="243">
        <f t="shared" si="0"/>
        <v>1400000</v>
      </c>
      <c r="L26" s="60"/>
    </row>
    <row r="27" spans="1:12" ht="30.75" customHeight="1" x14ac:dyDescent="0.25">
      <c r="A27" s="12">
        <f t="shared" si="1"/>
        <v>10</v>
      </c>
      <c r="B27" s="49" t="e">
        <f>[29]!Table224578910112345678391011[Pick Up]</f>
        <v>#REF!</v>
      </c>
      <c r="C27" s="50">
        <f>'[29]404689'!A3</f>
        <v>404689</v>
      </c>
      <c r="D27" s="51" t="s">
        <v>178</v>
      </c>
      <c r="E27" s="51" t="s">
        <v>177</v>
      </c>
      <c r="F27" s="52">
        <v>2</v>
      </c>
      <c r="G27" s="52">
        <v>100</v>
      </c>
      <c r="H27" s="256">
        <v>14000</v>
      </c>
      <c r="I27" s="257"/>
      <c r="J27" s="243">
        <f t="shared" si="0"/>
        <v>1400000</v>
      </c>
      <c r="L27" s="60"/>
    </row>
    <row r="28" spans="1:12" ht="22.5" customHeight="1" thickBot="1" x14ac:dyDescent="0.3">
      <c r="A28" s="258" t="s">
        <v>20</v>
      </c>
      <c r="B28" s="259"/>
      <c r="C28" s="259"/>
      <c r="D28" s="259"/>
      <c r="E28" s="259"/>
      <c r="F28" s="259"/>
      <c r="G28" s="259"/>
      <c r="H28" s="259"/>
      <c r="I28" s="260"/>
      <c r="J28" s="14">
        <f>SUM(J18:J27)</f>
        <v>16370200</v>
      </c>
      <c r="L28" s="3" t="e">
        <f>'[29]403375'!P19+#REF!+#REF!+#REF!+#REF!+#REF!+#REF!+#REF!+#REF!+#REF!+#REF!+#REF!+#REF!+#REF!+#REF!+#REF!+#REF!+#REF!+#REF!+#REF!+#REF!+#REF!+#REF!+#REF!+#REF!+#REF!+#REF!+#REF!+#REF!+#REF!</f>
        <v>#REF!</v>
      </c>
    </row>
    <row r="29" spans="1:12" ht="8.25" customHeight="1" x14ac:dyDescent="0.25">
      <c r="A29" s="261"/>
      <c r="B29" s="261"/>
      <c r="C29" s="241"/>
      <c r="D29" s="241"/>
      <c r="E29" s="241"/>
      <c r="F29" s="241"/>
      <c r="G29" s="241"/>
      <c r="H29" s="16"/>
      <c r="I29" s="16"/>
      <c r="J29" s="17"/>
    </row>
    <row r="30" spans="1:12" x14ac:dyDescent="0.25">
      <c r="A30" s="241"/>
      <c r="B30" s="241"/>
      <c r="C30" s="241"/>
      <c r="D30" s="241"/>
      <c r="E30" s="241"/>
      <c r="F30" s="241"/>
      <c r="G30" s="18" t="s">
        <v>61</v>
      </c>
      <c r="H30" s="18"/>
      <c r="I30" s="16"/>
      <c r="J30" s="17">
        <f>J28*10%</f>
        <v>1637020</v>
      </c>
      <c r="L30" s="54"/>
    </row>
    <row r="31" spans="1:12" x14ac:dyDescent="0.25">
      <c r="A31" s="241"/>
      <c r="B31" s="241"/>
      <c r="C31" s="241"/>
      <c r="D31" s="241"/>
      <c r="E31" s="241"/>
      <c r="F31" s="241"/>
      <c r="G31" s="61" t="s">
        <v>62</v>
      </c>
      <c r="H31" s="61"/>
      <c r="I31" s="62"/>
      <c r="J31" s="63">
        <f>J28-J30</f>
        <v>14733180</v>
      </c>
      <c r="L31" s="54"/>
    </row>
    <row r="32" spans="1:12" x14ac:dyDescent="0.25">
      <c r="A32" s="241"/>
      <c r="B32" s="241"/>
      <c r="C32" s="241"/>
      <c r="D32" s="241"/>
      <c r="E32" s="241"/>
      <c r="F32" s="241"/>
      <c r="G32" s="18" t="s">
        <v>21</v>
      </c>
      <c r="H32" s="18"/>
      <c r="I32" s="54" t="e">
        <f>#REF!*1%</f>
        <v>#REF!</v>
      </c>
      <c r="J32" s="17">
        <f>J31*1%</f>
        <v>147331.80000000002</v>
      </c>
    </row>
    <row r="33" spans="1:10" ht="16.5" thickBot="1" x14ac:dyDescent="0.3">
      <c r="A33" s="241"/>
      <c r="B33" s="241"/>
      <c r="C33" s="241"/>
      <c r="D33" s="241"/>
      <c r="E33" s="241"/>
      <c r="F33" s="241"/>
      <c r="G33" s="19" t="s">
        <v>46</v>
      </c>
      <c r="H33" s="19"/>
      <c r="I33" s="20">
        <f>I29*10%</f>
        <v>0</v>
      </c>
      <c r="J33" s="20">
        <f>J31*2%</f>
        <v>294663.60000000003</v>
      </c>
    </row>
    <row r="34" spans="1:10" x14ac:dyDescent="0.25">
      <c r="E34" s="1"/>
      <c r="F34" s="1"/>
      <c r="G34" s="21" t="s">
        <v>63</v>
      </c>
      <c r="H34" s="21"/>
      <c r="I34" s="22" t="e">
        <f>I28+I32</f>
        <v>#REF!</v>
      </c>
      <c r="J34" s="22">
        <f>J31+J32-J33</f>
        <v>14585848.200000001</v>
      </c>
    </row>
    <row r="35" spans="1:10" x14ac:dyDescent="0.25">
      <c r="E35" s="1"/>
      <c r="F35" s="1"/>
      <c r="G35" s="21"/>
      <c r="H35" s="21"/>
      <c r="I35" s="22"/>
      <c r="J35" s="22"/>
    </row>
    <row r="36" spans="1:10" x14ac:dyDescent="0.25">
      <c r="A36" s="1" t="s">
        <v>454</v>
      </c>
      <c r="D36" s="1"/>
      <c r="E36" s="1"/>
      <c r="F36" s="1"/>
      <c r="G36" s="1"/>
      <c r="H36" s="21"/>
      <c r="I36" s="21"/>
      <c r="J36" s="22"/>
    </row>
    <row r="37" spans="1:10" ht="8.25" customHeight="1" x14ac:dyDescent="0.25">
      <c r="A37" s="23"/>
      <c r="D37" s="1"/>
      <c r="E37" s="1"/>
      <c r="F37" s="1"/>
      <c r="G37" s="1"/>
      <c r="H37" s="21"/>
      <c r="I37" s="21"/>
      <c r="J37" s="22"/>
    </row>
    <row r="38" spans="1:10" x14ac:dyDescent="0.25">
      <c r="A38" s="24" t="s">
        <v>22</v>
      </c>
    </row>
    <row r="39" spans="1:10" x14ac:dyDescent="0.25">
      <c r="A39" s="25" t="s">
        <v>23</v>
      </c>
      <c r="B39" s="26"/>
      <c r="C39" s="26"/>
      <c r="D39" s="27"/>
      <c r="E39" s="27"/>
      <c r="F39" s="27"/>
      <c r="G39" s="27"/>
    </row>
    <row r="40" spans="1:10" x14ac:dyDescent="0.25">
      <c r="A40" s="25" t="s">
        <v>24</v>
      </c>
      <c r="B40" s="26"/>
      <c r="C40" s="26"/>
      <c r="D40" s="27"/>
      <c r="E40" s="27"/>
      <c r="F40" s="27"/>
      <c r="G40" s="27"/>
    </row>
    <row r="41" spans="1:10" x14ac:dyDescent="0.25">
      <c r="A41" s="28" t="s">
        <v>25</v>
      </c>
      <c r="B41" s="29"/>
      <c r="C41" s="29"/>
      <c r="D41" s="27"/>
      <c r="E41" s="27"/>
      <c r="F41" s="27"/>
      <c r="G41" s="27"/>
    </row>
    <row r="42" spans="1:10" x14ac:dyDescent="0.25">
      <c r="A42" s="30" t="s">
        <v>0</v>
      </c>
      <c r="B42" s="31"/>
      <c r="C42" s="31"/>
      <c r="D42" s="27"/>
      <c r="E42" s="27"/>
      <c r="F42" s="27"/>
      <c r="G42" s="27"/>
    </row>
    <row r="43" spans="1:10" ht="10.5" customHeight="1" x14ac:dyDescent="0.25">
      <c r="A43" s="32"/>
      <c r="B43" s="32"/>
      <c r="C43" s="32"/>
    </row>
    <row r="44" spans="1:10" x14ac:dyDescent="0.25">
      <c r="H44" s="33" t="s">
        <v>48</v>
      </c>
      <c r="I44" s="262" t="str">
        <f>+J13</f>
        <v xml:space="preserve"> 26 Maret 2022</v>
      </c>
      <c r="J44" s="266"/>
    </row>
    <row r="48" spans="1:10" ht="18" customHeight="1" x14ac:dyDescent="0.25"/>
    <row r="49" spans="8:10" ht="17.25" customHeight="1" x14ac:dyDescent="0.25"/>
    <row r="51" spans="8:10" x14ac:dyDescent="0.25">
      <c r="H51" s="263" t="s">
        <v>26</v>
      </c>
      <c r="I51" s="263"/>
      <c r="J51" s="263"/>
    </row>
  </sheetData>
  <mergeCells count="19">
    <mergeCell ref="H51:J51"/>
    <mergeCell ref="H25:I25"/>
    <mergeCell ref="H26:I26"/>
    <mergeCell ref="H27:I27"/>
    <mergeCell ref="A28:I28"/>
    <mergeCell ref="A29:B29"/>
    <mergeCell ref="I44:J44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" header="0.31496062992125984" footer="0.31496062992125984"/>
  <pageSetup paperSize="9" scale="85" orientation="portrait" horizontalDpi="4294967293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2:L43"/>
  <sheetViews>
    <sheetView topLeftCell="A10" workbookViewId="0">
      <selection activeCell="G25" sqref="G2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47"/>
      <c r="B9" s="47"/>
      <c r="C9" s="47"/>
      <c r="D9" s="47"/>
      <c r="E9" s="47"/>
      <c r="F9" s="47"/>
      <c r="G9" s="47"/>
      <c r="H9" s="48"/>
      <c r="I9" s="48"/>
      <c r="J9" s="47"/>
    </row>
    <row r="10" spans="1:10" ht="23.25" customHeight="1" thickBot="1" x14ac:dyDescent="0.3">
      <c r="A10" s="251" t="s">
        <v>445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7</v>
      </c>
      <c r="B12" s="2" t="s">
        <v>56</v>
      </c>
      <c r="G12" s="267" t="s">
        <v>27</v>
      </c>
      <c r="H12" s="267"/>
      <c r="I12" s="244" t="s">
        <v>8</v>
      </c>
      <c r="J12" s="6" t="s">
        <v>460</v>
      </c>
    </row>
    <row r="13" spans="1:10" x14ac:dyDescent="0.25">
      <c r="G13" s="267" t="s">
        <v>9</v>
      </c>
      <c r="H13" s="267"/>
      <c r="I13" s="244" t="s">
        <v>8</v>
      </c>
      <c r="J13" s="7" t="s">
        <v>441</v>
      </c>
    </row>
    <row r="14" spans="1:10" x14ac:dyDescent="0.25">
      <c r="G14" s="267" t="s">
        <v>57</v>
      </c>
      <c r="H14" s="267"/>
      <c r="I14" s="244" t="s">
        <v>8</v>
      </c>
      <c r="J14" s="2" t="s">
        <v>456</v>
      </c>
    </row>
    <row r="15" spans="1:10" x14ac:dyDescent="0.25">
      <c r="A15" s="2" t="s">
        <v>10</v>
      </c>
      <c r="B15" s="6" t="s">
        <v>11</v>
      </c>
      <c r="C15" s="6"/>
      <c r="I15" s="244"/>
      <c r="J15" s="2" t="s">
        <v>182</v>
      </c>
    </row>
    <row r="16" spans="1:10" ht="16.5" thickBot="1" x14ac:dyDescent="0.3"/>
    <row r="17" spans="1:12" ht="26.25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242" t="s">
        <v>59</v>
      </c>
      <c r="G17" s="242" t="s">
        <v>17</v>
      </c>
      <c r="H17" s="264" t="s">
        <v>18</v>
      </c>
      <c r="I17" s="265"/>
      <c r="J17" s="11" t="s">
        <v>19</v>
      </c>
    </row>
    <row r="18" spans="1:12" ht="48" customHeight="1" x14ac:dyDescent="0.25">
      <c r="A18" s="12">
        <v>1</v>
      </c>
      <c r="B18" s="49" t="e">
        <f>[30]!Table224578910112[Pick Up]</f>
        <v>#REF!</v>
      </c>
      <c r="C18" s="50">
        <f>'[30]405183'!A3</f>
        <v>405183</v>
      </c>
      <c r="D18" s="51" t="s">
        <v>457</v>
      </c>
      <c r="E18" s="51" t="s">
        <v>458</v>
      </c>
      <c r="F18" s="52">
        <v>13</v>
      </c>
      <c r="G18" s="13">
        <f>'[30]405183'!N16</f>
        <v>352</v>
      </c>
      <c r="H18" s="256">
        <v>19000</v>
      </c>
      <c r="I18" s="257"/>
      <c r="J18" s="243">
        <f>G18*H18</f>
        <v>6688000</v>
      </c>
      <c r="L18" s="60"/>
    </row>
    <row r="19" spans="1:12" ht="32.2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59"/>
      <c r="I19" s="260"/>
      <c r="J19" s="14">
        <f>SUM(J18:J18)</f>
        <v>6688000</v>
      </c>
      <c r="L19" s="3"/>
    </row>
    <row r="20" spans="1:12" x14ac:dyDescent="0.25">
      <c r="A20" s="261"/>
      <c r="B20" s="261"/>
      <c r="C20" s="241"/>
      <c r="D20" s="241"/>
      <c r="E20" s="241"/>
      <c r="F20" s="241"/>
      <c r="G20" s="241"/>
      <c r="H20" s="16"/>
      <c r="I20" s="16"/>
      <c r="J20" s="17"/>
    </row>
    <row r="21" spans="1:12" x14ac:dyDescent="0.25">
      <c r="A21" s="241"/>
      <c r="B21" s="241"/>
      <c r="C21" s="241"/>
      <c r="D21" s="241"/>
      <c r="E21" s="241"/>
      <c r="F21" s="241"/>
      <c r="G21" s="18" t="s">
        <v>61</v>
      </c>
      <c r="H21" s="18"/>
      <c r="I21" s="16"/>
      <c r="J21" s="17">
        <f>J19*10%</f>
        <v>668800</v>
      </c>
      <c r="L21" s="54"/>
    </row>
    <row r="22" spans="1:12" x14ac:dyDescent="0.25">
      <c r="A22" s="241"/>
      <c r="B22" s="241"/>
      <c r="C22" s="241"/>
      <c r="D22" s="241"/>
      <c r="E22" s="241"/>
      <c r="F22" s="241"/>
      <c r="G22" s="61" t="s">
        <v>62</v>
      </c>
      <c r="H22" s="61"/>
      <c r="I22" s="62"/>
      <c r="J22" s="63">
        <f>J19-J21</f>
        <v>6019200</v>
      </c>
      <c r="L22" s="54"/>
    </row>
    <row r="23" spans="1:12" x14ac:dyDescent="0.25">
      <c r="A23" s="241"/>
      <c r="B23" s="241"/>
      <c r="C23" s="241"/>
      <c r="D23" s="241"/>
      <c r="E23" s="241"/>
      <c r="F23" s="241"/>
      <c r="G23" s="18" t="s">
        <v>21</v>
      </c>
      <c r="H23" s="18"/>
      <c r="I23" s="54" t="e">
        <f>#REF!*1%</f>
        <v>#REF!</v>
      </c>
      <c r="J23" s="17">
        <f>J22*1%</f>
        <v>60192</v>
      </c>
    </row>
    <row r="24" spans="1:12" ht="16.5" thickBot="1" x14ac:dyDescent="0.3">
      <c r="A24" s="241"/>
      <c r="B24" s="241"/>
      <c r="C24" s="241"/>
      <c r="D24" s="241"/>
      <c r="E24" s="241"/>
      <c r="F24" s="241"/>
      <c r="G24" s="19" t="s">
        <v>46</v>
      </c>
      <c r="H24" s="19"/>
      <c r="I24" s="20">
        <f>I20*10%</f>
        <v>0</v>
      </c>
      <c r="J24" s="20">
        <f>J22*2%</f>
        <v>120384</v>
      </c>
    </row>
    <row r="25" spans="1:12" x14ac:dyDescent="0.25">
      <c r="E25" s="1"/>
      <c r="F25" s="1"/>
      <c r="G25" s="21" t="s">
        <v>63</v>
      </c>
      <c r="H25" s="21"/>
      <c r="I25" s="22" t="e">
        <f>I19+I23</f>
        <v>#REF!</v>
      </c>
      <c r="J25" s="22">
        <f>J22+J23-J24</f>
        <v>5959008</v>
      </c>
    </row>
    <row r="26" spans="1:12" x14ac:dyDescent="0.25">
      <c r="E26" s="1"/>
      <c r="F26" s="1"/>
      <c r="G26" s="21"/>
      <c r="H26" s="21"/>
      <c r="I26" s="22"/>
      <c r="J26" s="22"/>
    </row>
    <row r="27" spans="1:12" x14ac:dyDescent="0.25">
      <c r="A27" s="1" t="s">
        <v>459</v>
      </c>
      <c r="D27" s="1"/>
      <c r="E27" s="1"/>
      <c r="F27" s="1"/>
      <c r="G27" s="1"/>
      <c r="H27" s="21"/>
      <c r="I27" s="21"/>
      <c r="J27" s="22"/>
    </row>
    <row r="28" spans="1:12" x14ac:dyDescent="0.25">
      <c r="A28" s="23"/>
      <c r="D28" s="1"/>
      <c r="E28" s="1"/>
      <c r="F28" s="1"/>
      <c r="G28" s="1"/>
      <c r="H28" s="21"/>
      <c r="I28" s="21"/>
      <c r="J28" s="22"/>
    </row>
    <row r="29" spans="1:12" x14ac:dyDescent="0.25">
      <c r="D29" s="1"/>
      <c r="E29" s="1"/>
      <c r="F29" s="1"/>
      <c r="G29" s="1"/>
      <c r="H29" s="21"/>
      <c r="I29" s="21"/>
      <c r="J29" s="22"/>
    </row>
    <row r="30" spans="1:12" x14ac:dyDescent="0.25">
      <c r="A30" s="24" t="s">
        <v>22</v>
      </c>
    </row>
    <row r="31" spans="1:12" x14ac:dyDescent="0.25">
      <c r="A31" s="25" t="s">
        <v>23</v>
      </c>
      <c r="B31" s="26"/>
      <c r="C31" s="26"/>
      <c r="D31" s="27"/>
      <c r="E31" s="27"/>
      <c r="F31" s="27"/>
      <c r="G31" s="27"/>
    </row>
    <row r="32" spans="1:12" x14ac:dyDescent="0.25">
      <c r="A32" s="25" t="s">
        <v>24</v>
      </c>
      <c r="B32" s="26"/>
      <c r="C32" s="26"/>
      <c r="D32" s="27"/>
      <c r="E32" s="27"/>
      <c r="F32" s="27"/>
      <c r="G32" s="27"/>
    </row>
    <row r="33" spans="1:10" x14ac:dyDescent="0.25">
      <c r="A33" s="28" t="s">
        <v>25</v>
      </c>
      <c r="B33" s="29"/>
      <c r="C33" s="29"/>
      <c r="D33" s="27"/>
      <c r="E33" s="27"/>
      <c r="F33" s="27"/>
      <c r="G33" s="27"/>
    </row>
    <row r="34" spans="1:10" x14ac:dyDescent="0.25">
      <c r="A34" s="30" t="s">
        <v>0</v>
      </c>
      <c r="B34" s="31"/>
      <c r="C34" s="31"/>
      <c r="D34" s="27"/>
      <c r="E34" s="27"/>
      <c r="F34" s="27"/>
      <c r="G34" s="27"/>
    </row>
    <row r="35" spans="1:10" x14ac:dyDescent="0.25">
      <c r="A35" s="32"/>
      <c r="B35" s="32"/>
      <c r="C35" s="32"/>
    </row>
    <row r="36" spans="1:10" x14ac:dyDescent="0.25">
      <c r="H36" s="33" t="s">
        <v>48</v>
      </c>
      <c r="I36" s="262" t="str">
        <f>+J13</f>
        <v xml:space="preserve"> 26 Maret 2022</v>
      </c>
      <c r="J36" s="266"/>
    </row>
    <row r="40" spans="1:10" ht="18" customHeight="1" x14ac:dyDescent="0.25"/>
    <row r="41" spans="1:10" ht="17.25" customHeight="1" x14ac:dyDescent="0.25"/>
    <row r="43" spans="1:10" x14ac:dyDescent="0.25">
      <c r="H43" s="263" t="s">
        <v>26</v>
      </c>
      <c r="I43" s="263"/>
      <c r="J43" s="263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13" workbookViewId="0">
      <selection activeCell="I23" sqref="I23"/>
    </sheetView>
  </sheetViews>
  <sheetFormatPr defaultRowHeight="15.75" x14ac:dyDescent="0.25"/>
  <cols>
    <col min="1" max="1" width="4.85546875" style="2" customWidth="1"/>
    <col min="2" max="2" width="10.85546875" style="2" customWidth="1"/>
    <col min="3" max="3" width="9" style="2" customWidth="1"/>
    <col min="4" max="4" width="28.5703125" style="2" customWidth="1"/>
    <col min="5" max="5" width="13.42578125" style="2" customWidth="1"/>
    <col min="6" max="6" width="6.5703125" style="2" customWidth="1"/>
    <col min="7" max="7" width="13" style="3" customWidth="1"/>
    <col min="8" max="8" width="1.28515625" style="3" customWidth="1"/>
    <col min="9" max="9" width="17.7109375" style="2" customWidth="1"/>
    <col min="10" max="10" width="9.140625" style="2"/>
    <col min="11" max="11" width="11.7109375" style="2" bestFit="1" customWidth="1"/>
    <col min="12" max="12" width="10.42578125" style="2" bestFit="1" customWidth="1"/>
    <col min="13" max="13" width="15.7109375" style="2" bestFit="1" customWidth="1"/>
    <col min="14" max="14" width="12.7109375" style="2" bestFit="1" customWidth="1"/>
    <col min="15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1</v>
      </c>
      <c r="B3" s="34"/>
    </row>
    <row r="4" spans="1:9" ht="18" customHeight="1" x14ac:dyDescent="0.25">
      <c r="A4" s="4" t="s">
        <v>2</v>
      </c>
      <c r="B4" s="34"/>
    </row>
    <row r="5" spans="1:9" ht="18" customHeight="1" x14ac:dyDescent="0.25">
      <c r="A5" s="4" t="s">
        <v>3</v>
      </c>
      <c r="B5" s="34"/>
    </row>
    <row r="6" spans="1:9" ht="18" customHeight="1" x14ac:dyDescent="0.25">
      <c r="A6" s="4" t="s">
        <v>4</v>
      </c>
      <c r="B6" s="34"/>
    </row>
    <row r="7" spans="1:9" ht="18" customHeight="1" x14ac:dyDescent="0.25">
      <c r="A7" s="4" t="s">
        <v>5</v>
      </c>
      <c r="B7" s="34"/>
    </row>
    <row r="8" spans="1:9" ht="16.5" thickBot="1" x14ac:dyDescent="0.3"/>
    <row r="9" spans="1:9" ht="24.75" customHeight="1" thickBot="1" x14ac:dyDescent="0.3">
      <c r="A9" s="251" t="s">
        <v>6</v>
      </c>
      <c r="B9" s="252"/>
      <c r="C9" s="252"/>
      <c r="D9" s="252"/>
      <c r="E9" s="252"/>
      <c r="F9" s="252"/>
      <c r="G9" s="252"/>
      <c r="H9" s="252"/>
      <c r="I9" s="253"/>
    </row>
    <row r="11" spans="1:9" ht="23.25" customHeight="1" x14ac:dyDescent="0.25">
      <c r="A11" s="35" t="s">
        <v>7</v>
      </c>
      <c r="B11" s="35" t="s">
        <v>371</v>
      </c>
      <c r="G11" s="3" t="s">
        <v>27</v>
      </c>
      <c r="H11" s="248" t="s">
        <v>8</v>
      </c>
      <c r="I11" s="6" t="s">
        <v>461</v>
      </c>
    </row>
    <row r="12" spans="1:9" x14ac:dyDescent="0.25">
      <c r="G12" s="3" t="s">
        <v>9</v>
      </c>
      <c r="H12" s="248" t="s">
        <v>8</v>
      </c>
      <c r="I12" s="7" t="s">
        <v>215</v>
      </c>
    </row>
    <row r="13" spans="1:9" x14ac:dyDescent="0.25">
      <c r="G13" s="3" t="s">
        <v>28</v>
      </c>
      <c r="H13" s="248" t="s">
        <v>8</v>
      </c>
      <c r="I13" s="7" t="s">
        <v>462</v>
      </c>
    </row>
    <row r="14" spans="1:9" ht="15.75" customHeight="1" x14ac:dyDescent="0.25">
      <c r="G14" s="3" t="s">
        <v>29</v>
      </c>
      <c r="H14" s="248" t="s">
        <v>8</v>
      </c>
      <c r="I14" s="36" t="s">
        <v>376</v>
      </c>
    </row>
    <row r="15" spans="1:9" ht="20.25" customHeight="1" x14ac:dyDescent="0.25">
      <c r="A15" s="35" t="s">
        <v>10</v>
      </c>
      <c r="B15" s="6" t="s">
        <v>11</v>
      </c>
    </row>
    <row r="16" spans="1:9" ht="8.25" customHeight="1" thickBot="1" x14ac:dyDescent="0.3">
      <c r="F16" s="27"/>
    </row>
    <row r="17" spans="1:17" ht="27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16</v>
      </c>
      <c r="F17" s="9" t="s">
        <v>59</v>
      </c>
      <c r="G17" s="254" t="s">
        <v>18</v>
      </c>
      <c r="H17" s="255"/>
      <c r="I17" s="11" t="s">
        <v>19</v>
      </c>
    </row>
    <row r="18" spans="1:17" ht="55.5" customHeight="1" x14ac:dyDescent="0.25">
      <c r="A18" s="12">
        <v>1</v>
      </c>
      <c r="B18" s="37">
        <v>44641</v>
      </c>
      <c r="C18" s="46"/>
      <c r="D18" s="38" t="s">
        <v>374</v>
      </c>
      <c r="E18" s="39" t="s">
        <v>375</v>
      </c>
      <c r="F18" s="13">
        <v>2</v>
      </c>
      <c r="G18" s="256">
        <v>12500000</v>
      </c>
      <c r="H18" s="257"/>
      <c r="I18" s="41">
        <f>F18*G18</f>
        <v>25000000</v>
      </c>
      <c r="N18" s="172"/>
    </row>
    <row r="19" spans="1:17" ht="25.5" customHeight="1" thickBot="1" x14ac:dyDescent="0.3">
      <c r="A19" s="258" t="s">
        <v>20</v>
      </c>
      <c r="B19" s="259"/>
      <c r="C19" s="259"/>
      <c r="D19" s="259"/>
      <c r="E19" s="259"/>
      <c r="F19" s="259"/>
      <c r="G19" s="259"/>
      <c r="H19" s="260"/>
      <c r="I19" s="14">
        <f>SUM(I18:I18)</f>
        <v>25000000</v>
      </c>
      <c r="J19" s="17"/>
      <c r="K19" s="173"/>
      <c r="L19" s="173"/>
      <c r="M19" s="173"/>
      <c r="N19" s="54"/>
    </row>
    <row r="20" spans="1:17" x14ac:dyDescent="0.25">
      <c r="A20" s="261"/>
      <c r="B20" s="261"/>
      <c r="C20" s="261"/>
      <c r="D20" s="261"/>
      <c r="E20" s="246"/>
      <c r="F20" s="246"/>
      <c r="G20" s="16"/>
      <c r="H20" s="16"/>
      <c r="I20" s="17"/>
      <c r="K20" s="2" t="s">
        <v>47</v>
      </c>
      <c r="M20" s="132"/>
    </row>
    <row r="21" spans="1:17" s="137" customFormat="1" x14ac:dyDescent="0.25">
      <c r="A21" s="247"/>
      <c r="B21" s="247"/>
      <c r="C21" s="247"/>
      <c r="D21" s="247"/>
      <c r="E21" s="247"/>
      <c r="F21" s="18" t="s">
        <v>212</v>
      </c>
      <c r="H21" s="215"/>
      <c r="I21" s="151">
        <f>I19*50%</f>
        <v>12500000</v>
      </c>
    </row>
    <row r="22" spans="1:17" s="137" customFormat="1" x14ac:dyDescent="0.25">
      <c r="A22" s="247"/>
      <c r="B22" s="247"/>
      <c r="C22" s="247"/>
      <c r="D22" s="247"/>
      <c r="E22" s="247"/>
      <c r="F22" s="18" t="s">
        <v>21</v>
      </c>
      <c r="H22" s="151"/>
      <c r="I22" s="217">
        <f>I21*1%</f>
        <v>125000</v>
      </c>
    </row>
    <row r="23" spans="1:17" s="137" customFormat="1" ht="16.5" thickBot="1" x14ac:dyDescent="0.3">
      <c r="E23" s="136"/>
      <c r="F23" s="55" t="s">
        <v>372</v>
      </c>
      <c r="G23" s="139"/>
      <c r="H23" s="153"/>
      <c r="I23" s="249">
        <f>I19-I21</f>
        <v>12500000</v>
      </c>
      <c r="Q23" s="137" t="s">
        <v>47</v>
      </c>
    </row>
    <row r="24" spans="1:17" s="137" customFormat="1" x14ac:dyDescent="0.25">
      <c r="E24" s="136"/>
      <c r="F24" s="21" t="s">
        <v>30</v>
      </c>
      <c r="H24" s="216"/>
      <c r="I24" s="154">
        <f>I22+I23</f>
        <v>12625000</v>
      </c>
    </row>
    <row r="25" spans="1:17" ht="17.25" customHeight="1" x14ac:dyDescent="0.25">
      <c r="E25" s="1"/>
      <c r="F25" s="1"/>
      <c r="G25" s="21"/>
      <c r="H25" s="21"/>
      <c r="I25" s="22"/>
    </row>
    <row r="26" spans="1:17" ht="18" customHeight="1" x14ac:dyDescent="0.25">
      <c r="A26" s="1" t="s">
        <v>373</v>
      </c>
      <c r="E26" s="1"/>
      <c r="F26" s="1"/>
      <c r="G26" s="21"/>
      <c r="H26" s="21"/>
      <c r="I26" s="22"/>
    </row>
    <row r="27" spans="1:17" ht="12" customHeight="1" x14ac:dyDescent="0.25">
      <c r="A27" s="23"/>
      <c r="E27" s="1"/>
      <c r="F27" s="1"/>
      <c r="G27" s="21"/>
      <c r="H27" s="21"/>
      <c r="I27" s="22"/>
    </row>
    <row r="28" spans="1:17" x14ac:dyDescent="0.25">
      <c r="A28" s="24" t="s">
        <v>22</v>
      </c>
    </row>
    <row r="29" spans="1:17" x14ac:dyDescent="0.25">
      <c r="A29" s="25" t="s">
        <v>23</v>
      </c>
      <c r="B29" s="26"/>
      <c r="C29" s="26"/>
      <c r="D29" s="26"/>
      <c r="E29" s="27"/>
    </row>
    <row r="30" spans="1:17" x14ac:dyDescent="0.25">
      <c r="A30" s="25" t="s">
        <v>24</v>
      </c>
      <c r="B30" s="26"/>
      <c r="C30" s="26"/>
      <c r="D30" s="27"/>
      <c r="E30" s="27"/>
    </row>
    <row r="31" spans="1:17" x14ac:dyDescent="0.25">
      <c r="A31" s="28" t="s">
        <v>25</v>
      </c>
      <c r="B31" s="29"/>
      <c r="C31" s="29"/>
      <c r="D31" s="43"/>
      <c r="E31" s="27"/>
    </row>
    <row r="32" spans="1:17" x14ac:dyDescent="0.25">
      <c r="A32" s="30" t="s">
        <v>0</v>
      </c>
      <c r="B32" s="31"/>
      <c r="C32" s="31"/>
      <c r="D32" s="29"/>
      <c r="E32" s="27"/>
    </row>
    <row r="33" spans="1:9" ht="9" customHeight="1" x14ac:dyDescent="0.25">
      <c r="A33" s="32"/>
      <c r="B33" s="32"/>
      <c r="C33" s="32"/>
      <c r="D33" s="44"/>
    </row>
    <row r="34" spans="1:9" x14ac:dyDescent="0.25">
      <c r="G34" s="33" t="s">
        <v>31</v>
      </c>
      <c r="H34" s="262" t="str">
        <f>+I12</f>
        <v xml:space="preserve"> 31 Maret 2022</v>
      </c>
      <c r="I34" s="262"/>
    </row>
    <row r="41" spans="1:9" x14ac:dyDescent="0.25">
      <c r="G41" s="250" t="s">
        <v>26</v>
      </c>
      <c r="H41" s="250"/>
      <c r="I41" s="250"/>
    </row>
  </sheetData>
  <mergeCells count="7">
    <mergeCell ref="G41:I41"/>
    <mergeCell ref="A9:I9"/>
    <mergeCell ref="G17:H17"/>
    <mergeCell ref="G18:H18"/>
    <mergeCell ref="A19:H19"/>
    <mergeCell ref="A20:D20"/>
    <mergeCell ref="H34:I34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Q43"/>
  <sheetViews>
    <sheetView topLeftCell="A13" workbookViewId="0">
      <selection activeCell="G23" sqref="G2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5" t="s">
        <v>8</v>
      </c>
      <c r="I12" s="6" t="s">
        <v>115</v>
      </c>
    </row>
    <row r="13" spans="1:9" x14ac:dyDescent="0.25">
      <c r="G13" s="3" t="s">
        <v>9</v>
      </c>
      <c r="H13" s="5" t="s">
        <v>8</v>
      </c>
      <c r="I13" s="7" t="s">
        <v>91</v>
      </c>
    </row>
    <row r="14" spans="1:9" x14ac:dyDescent="0.25">
      <c r="G14" s="3" t="s">
        <v>28</v>
      </c>
      <c r="H14" s="5" t="s">
        <v>8</v>
      </c>
      <c r="I14" s="7" t="s">
        <v>116</v>
      </c>
    </row>
    <row r="15" spans="1:9" x14ac:dyDescent="0.25">
      <c r="G15" s="3" t="s">
        <v>112</v>
      </c>
      <c r="H15" s="5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5" t="s">
        <v>41</v>
      </c>
      <c r="I16" s="36" t="s">
        <v>117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99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44615</v>
      </c>
      <c r="C19" s="50">
        <v>403130</v>
      </c>
      <c r="D19" s="51" t="s">
        <v>118</v>
      </c>
      <c r="E19" s="51" t="s">
        <v>119</v>
      </c>
      <c r="F19" s="52">
        <v>76</v>
      </c>
      <c r="G19" s="292">
        <v>3118812</v>
      </c>
      <c r="H19" s="293"/>
      <c r="I19" s="301">
        <f>G19</f>
        <v>3118812</v>
      </c>
    </row>
    <row r="20" spans="1:17" ht="53.25" customHeight="1" x14ac:dyDescent="0.25">
      <c r="A20" s="12">
        <v>2</v>
      </c>
      <c r="B20" s="49">
        <v>44615</v>
      </c>
      <c r="C20" s="50">
        <v>403129</v>
      </c>
      <c r="D20" s="51" t="s">
        <v>120</v>
      </c>
      <c r="E20" s="51" t="s">
        <v>119</v>
      </c>
      <c r="F20" s="52">
        <v>99</v>
      </c>
      <c r="G20" s="299"/>
      <c r="H20" s="300"/>
      <c r="I20" s="302"/>
      <c r="K20" s="2">
        <f>3150000/1.01</f>
        <v>3118811.8811881188</v>
      </c>
    </row>
    <row r="21" spans="1:17" ht="25.5" customHeight="1" thickBot="1" x14ac:dyDescent="0.3">
      <c r="A21" s="258" t="s">
        <v>20</v>
      </c>
      <c r="B21" s="259"/>
      <c r="C21" s="259"/>
      <c r="D21" s="259"/>
      <c r="E21" s="259"/>
      <c r="F21" s="259"/>
      <c r="G21" s="259"/>
      <c r="H21" s="260"/>
      <c r="I21" s="14">
        <f>SUM(I19)</f>
        <v>3118812</v>
      </c>
    </row>
    <row r="22" spans="1:17" x14ac:dyDescent="0.25">
      <c r="A22" s="261"/>
      <c r="B22" s="261"/>
      <c r="C22" s="98"/>
      <c r="D22" s="98"/>
      <c r="E22" s="98"/>
      <c r="F22" s="98"/>
      <c r="G22" s="16"/>
      <c r="H22" s="16"/>
      <c r="I22" s="17"/>
    </row>
    <row r="23" spans="1:17" x14ac:dyDescent="0.25">
      <c r="A23" s="98"/>
      <c r="B23" s="98"/>
      <c r="C23" s="98"/>
      <c r="D23" s="98"/>
      <c r="E23" s="98"/>
      <c r="F23" s="98"/>
      <c r="G23" s="18" t="s">
        <v>21</v>
      </c>
      <c r="H23" s="54" t="e">
        <f>#REF!*1%</f>
        <v>#REF!</v>
      </c>
      <c r="I23" s="17">
        <f>I21*1%</f>
        <v>31188.12</v>
      </c>
    </row>
    <row r="24" spans="1:17" ht="16.5" thickBot="1" x14ac:dyDescent="0.3">
      <c r="E24" s="1"/>
      <c r="F24" s="1"/>
      <c r="G24" s="55" t="s">
        <v>46</v>
      </c>
      <c r="H24" s="20">
        <v>0</v>
      </c>
      <c r="I24" s="20">
        <f>I21*2%</f>
        <v>62376.24</v>
      </c>
      <c r="Q24" s="2" t="s">
        <v>47</v>
      </c>
    </row>
    <row r="25" spans="1:17" x14ac:dyDescent="0.25">
      <c r="E25" s="1"/>
      <c r="F25" s="1"/>
      <c r="G25" s="21" t="s">
        <v>30</v>
      </c>
      <c r="H25" s="22" t="e">
        <f>H21+H23</f>
        <v>#REF!</v>
      </c>
      <c r="I25" s="22">
        <f>I21+I23-I24</f>
        <v>3087623.88</v>
      </c>
    </row>
    <row r="26" spans="1:17" x14ac:dyDescent="0.25">
      <c r="E26" s="1"/>
      <c r="F26" s="1"/>
      <c r="G26" s="21"/>
      <c r="H26" s="22"/>
      <c r="I26" s="22"/>
    </row>
    <row r="27" spans="1:17" x14ac:dyDescent="0.25">
      <c r="A27" s="1" t="s">
        <v>121</v>
      </c>
      <c r="D27" s="1"/>
      <c r="E27" s="1"/>
      <c r="F27" s="1"/>
      <c r="G27" s="21"/>
      <c r="H27" s="21"/>
      <c r="I27" s="22"/>
    </row>
    <row r="28" spans="1:17" x14ac:dyDescent="0.25">
      <c r="A28" s="23"/>
      <c r="D28" s="1"/>
      <c r="E28" s="1"/>
      <c r="F28" s="1"/>
      <c r="G28" s="21"/>
      <c r="H28" s="21"/>
      <c r="I28" s="22"/>
    </row>
    <row r="29" spans="1:17" x14ac:dyDescent="0.25">
      <c r="D29" s="1"/>
      <c r="E29" s="1"/>
      <c r="F29" s="1"/>
      <c r="G29" s="21"/>
      <c r="H29" s="21"/>
      <c r="I29" s="22"/>
    </row>
    <row r="30" spans="1:17" x14ac:dyDescent="0.25">
      <c r="A30" s="24" t="s">
        <v>22</v>
      </c>
    </row>
    <row r="31" spans="1:17" x14ac:dyDescent="0.25">
      <c r="A31" s="25" t="s">
        <v>23</v>
      </c>
      <c r="B31" s="26"/>
      <c r="C31" s="26"/>
      <c r="D31" s="27"/>
      <c r="E31" s="27"/>
      <c r="F31" s="27"/>
    </row>
    <row r="32" spans="1:17" x14ac:dyDescent="0.25">
      <c r="A32" s="25" t="s">
        <v>24</v>
      </c>
      <c r="B32" s="26"/>
      <c r="C32" s="26"/>
      <c r="D32" s="27"/>
      <c r="E32" s="27"/>
      <c r="F32" s="27"/>
    </row>
    <row r="33" spans="1:9" x14ac:dyDescent="0.25">
      <c r="A33" s="28" t="s">
        <v>25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56"/>
      <c r="B35" s="56"/>
      <c r="C35" s="56"/>
    </row>
    <row r="36" spans="1:9" x14ac:dyDescent="0.25">
      <c r="A36" s="32"/>
      <c r="B36" s="32"/>
      <c r="C36" s="32"/>
    </row>
    <row r="37" spans="1:9" x14ac:dyDescent="0.25">
      <c r="G37" s="33" t="s">
        <v>48</v>
      </c>
      <c r="H37" s="262" t="str">
        <f>+I13</f>
        <v xml:space="preserve"> 09 Maret 2022</v>
      </c>
      <c r="I37" s="266"/>
    </row>
    <row r="40" spans="1:9" ht="18" customHeight="1" x14ac:dyDescent="0.25"/>
    <row r="41" spans="1:9" ht="17.25" customHeight="1" x14ac:dyDescent="0.25"/>
    <row r="43" spans="1:9" x14ac:dyDescent="0.25">
      <c r="G43" s="263" t="s">
        <v>26</v>
      </c>
      <c r="H43" s="263"/>
      <c r="I43" s="263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43"/>
  <sheetViews>
    <sheetView topLeftCell="A10" workbookViewId="0">
      <selection activeCell="I19" sqref="I19:I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47"/>
      <c r="B9" s="47"/>
      <c r="C9" s="47"/>
      <c r="D9" s="47"/>
      <c r="E9" s="47"/>
      <c r="F9" s="47"/>
      <c r="G9" s="48"/>
      <c r="H9" s="48"/>
      <c r="I9" s="47"/>
    </row>
    <row r="10" spans="1:9" ht="23.25" customHeight="1" thickBot="1" x14ac:dyDescent="0.3">
      <c r="A10" s="251" t="s">
        <v>6</v>
      </c>
      <c r="B10" s="252"/>
      <c r="C10" s="252"/>
      <c r="D10" s="252"/>
      <c r="E10" s="252"/>
      <c r="F10" s="252"/>
      <c r="G10" s="252"/>
      <c r="H10" s="252"/>
      <c r="I10" s="253"/>
    </row>
    <row r="12" spans="1:9" x14ac:dyDescent="0.25">
      <c r="A12" s="2" t="s">
        <v>7</v>
      </c>
      <c r="B12" s="2" t="s">
        <v>111</v>
      </c>
      <c r="G12" s="3" t="s">
        <v>27</v>
      </c>
      <c r="H12" s="5" t="s">
        <v>8</v>
      </c>
      <c r="I12" s="6" t="s">
        <v>122</v>
      </c>
    </row>
    <row r="13" spans="1:9" x14ac:dyDescent="0.25">
      <c r="G13" s="3" t="s">
        <v>9</v>
      </c>
      <c r="H13" s="5" t="s">
        <v>8</v>
      </c>
      <c r="I13" s="7" t="s">
        <v>91</v>
      </c>
    </row>
    <row r="14" spans="1:9" x14ac:dyDescent="0.25">
      <c r="G14" s="3" t="s">
        <v>28</v>
      </c>
      <c r="H14" s="5" t="s">
        <v>8</v>
      </c>
      <c r="I14" s="7" t="s">
        <v>116</v>
      </c>
    </row>
    <row r="15" spans="1:9" x14ac:dyDescent="0.25">
      <c r="G15" s="3" t="s">
        <v>112</v>
      </c>
      <c r="H15" s="5" t="s">
        <v>41</v>
      </c>
      <c r="I15" s="2" t="s">
        <v>113</v>
      </c>
    </row>
    <row r="16" spans="1:9" x14ac:dyDescent="0.25">
      <c r="A16" s="2" t="s">
        <v>10</v>
      </c>
      <c r="B16" s="6" t="s">
        <v>11</v>
      </c>
      <c r="C16" s="6"/>
      <c r="G16" s="3" t="s">
        <v>29</v>
      </c>
      <c r="H16" s="5" t="s">
        <v>41</v>
      </c>
      <c r="I16" s="36" t="s">
        <v>123</v>
      </c>
    </row>
    <row r="17" spans="1:17" ht="16.5" thickBot="1" x14ac:dyDescent="0.3"/>
    <row r="18" spans="1:17" ht="20.100000000000001" customHeight="1" x14ac:dyDescent="0.25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99" t="s">
        <v>59</v>
      </c>
      <c r="G18" s="264" t="s">
        <v>18</v>
      </c>
      <c r="H18" s="265"/>
      <c r="I18" s="11" t="s">
        <v>19</v>
      </c>
    </row>
    <row r="19" spans="1:17" ht="53.25" customHeight="1" x14ac:dyDescent="0.25">
      <c r="A19" s="12">
        <v>1</v>
      </c>
      <c r="B19" s="49">
        <v>44617</v>
      </c>
      <c r="C19" s="50">
        <v>404865</v>
      </c>
      <c r="D19" s="51" t="s">
        <v>124</v>
      </c>
      <c r="E19" s="51" t="s">
        <v>125</v>
      </c>
      <c r="F19" s="52">
        <v>36</v>
      </c>
      <c r="G19" s="292">
        <v>1831683</v>
      </c>
      <c r="H19" s="293"/>
      <c r="I19" s="301">
        <f>G19</f>
        <v>1831683</v>
      </c>
    </row>
    <row r="20" spans="1:17" ht="53.25" customHeight="1" x14ac:dyDescent="0.25">
      <c r="A20" s="12">
        <v>2</v>
      </c>
      <c r="B20" s="49">
        <v>44617</v>
      </c>
      <c r="C20" s="50">
        <v>403129</v>
      </c>
      <c r="D20" s="51" t="s">
        <v>126</v>
      </c>
      <c r="E20" s="51" t="s">
        <v>125</v>
      </c>
      <c r="F20" s="52">
        <v>46</v>
      </c>
      <c r="G20" s="299"/>
      <c r="H20" s="300"/>
      <c r="I20" s="302"/>
      <c r="K20" s="2">
        <f>1850000/1.01</f>
        <v>1831683.1683168316</v>
      </c>
    </row>
    <row r="21" spans="1:17" ht="25.5" customHeight="1" thickBot="1" x14ac:dyDescent="0.3">
      <c r="A21" s="258" t="s">
        <v>20</v>
      </c>
      <c r="B21" s="259"/>
      <c r="C21" s="259"/>
      <c r="D21" s="259"/>
      <c r="E21" s="259"/>
      <c r="F21" s="259"/>
      <c r="G21" s="259"/>
      <c r="H21" s="260"/>
      <c r="I21" s="14">
        <f>SUM(I19)</f>
        <v>1831683</v>
      </c>
    </row>
    <row r="22" spans="1:17" x14ac:dyDescent="0.25">
      <c r="A22" s="261"/>
      <c r="B22" s="261"/>
      <c r="C22" s="98"/>
      <c r="D22" s="98"/>
      <c r="E22" s="98"/>
      <c r="F22" s="98"/>
      <c r="G22" s="16"/>
      <c r="H22" s="16"/>
      <c r="I22" s="17"/>
    </row>
    <row r="23" spans="1:17" x14ac:dyDescent="0.25">
      <c r="A23" s="98"/>
      <c r="B23" s="98"/>
      <c r="C23" s="98"/>
      <c r="D23" s="98"/>
      <c r="E23" s="98"/>
      <c r="F23" s="98"/>
      <c r="G23" s="18" t="s">
        <v>21</v>
      </c>
      <c r="H23" s="54" t="e">
        <f>#REF!*1%</f>
        <v>#REF!</v>
      </c>
      <c r="I23" s="17">
        <f>I21*1%</f>
        <v>18316.830000000002</v>
      </c>
    </row>
    <row r="24" spans="1:17" ht="16.5" thickBot="1" x14ac:dyDescent="0.3">
      <c r="E24" s="1"/>
      <c r="F24" s="1"/>
      <c r="G24" s="55" t="s">
        <v>46</v>
      </c>
      <c r="H24" s="20">
        <v>0</v>
      </c>
      <c r="I24" s="20">
        <f>I21*2%</f>
        <v>36633.660000000003</v>
      </c>
      <c r="Q24" s="2" t="s">
        <v>47</v>
      </c>
    </row>
    <row r="25" spans="1:17" x14ac:dyDescent="0.25">
      <c r="E25" s="1"/>
      <c r="F25" s="1"/>
      <c r="G25" s="21" t="s">
        <v>30</v>
      </c>
      <c r="H25" s="22" t="e">
        <f>H21+H23</f>
        <v>#REF!</v>
      </c>
      <c r="I25" s="22">
        <f>I21+I23-I24</f>
        <v>1813366.1700000002</v>
      </c>
    </row>
    <row r="26" spans="1:17" x14ac:dyDescent="0.25">
      <c r="E26" s="1"/>
      <c r="F26" s="1"/>
      <c r="G26" s="21"/>
      <c r="H26" s="22"/>
      <c r="I26" s="22"/>
    </row>
    <row r="27" spans="1:17" x14ac:dyDescent="0.25">
      <c r="A27" s="1" t="s">
        <v>127</v>
      </c>
      <c r="D27" s="1"/>
      <c r="E27" s="1"/>
      <c r="F27" s="1"/>
      <c r="G27" s="21"/>
      <c r="H27" s="21"/>
      <c r="I27" s="22"/>
    </row>
    <row r="28" spans="1:17" x14ac:dyDescent="0.25">
      <c r="A28" s="23"/>
      <c r="D28" s="1"/>
      <c r="E28" s="1"/>
      <c r="F28" s="1"/>
      <c r="G28" s="21"/>
      <c r="H28" s="21"/>
      <c r="I28" s="22"/>
    </row>
    <row r="29" spans="1:17" x14ac:dyDescent="0.25">
      <c r="D29" s="1"/>
      <c r="E29" s="1"/>
      <c r="F29" s="1"/>
      <c r="G29" s="21"/>
      <c r="H29" s="21"/>
      <c r="I29" s="22"/>
    </row>
    <row r="30" spans="1:17" x14ac:dyDescent="0.25">
      <c r="A30" s="24" t="s">
        <v>22</v>
      </c>
    </row>
    <row r="31" spans="1:17" x14ac:dyDescent="0.25">
      <c r="A31" s="25" t="s">
        <v>23</v>
      </c>
      <c r="B31" s="26"/>
      <c r="C31" s="26"/>
      <c r="D31" s="27"/>
      <c r="E31" s="27"/>
      <c r="F31" s="27"/>
    </row>
    <row r="32" spans="1:17" x14ac:dyDescent="0.25">
      <c r="A32" s="25" t="s">
        <v>24</v>
      </c>
      <c r="B32" s="26"/>
      <c r="C32" s="26"/>
      <c r="D32" s="27"/>
      <c r="E32" s="27"/>
      <c r="F32" s="27"/>
    </row>
    <row r="33" spans="1:9" x14ac:dyDescent="0.25">
      <c r="A33" s="28" t="s">
        <v>25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56"/>
      <c r="B35" s="56"/>
      <c r="C35" s="56"/>
    </row>
    <row r="36" spans="1:9" x14ac:dyDescent="0.25">
      <c r="A36" s="32"/>
      <c r="B36" s="32"/>
      <c r="C36" s="32"/>
    </row>
    <row r="37" spans="1:9" x14ac:dyDescent="0.25">
      <c r="G37" s="33" t="s">
        <v>48</v>
      </c>
      <c r="H37" s="262" t="str">
        <f>+I13</f>
        <v xml:space="preserve"> 09 Maret 2022</v>
      </c>
      <c r="I37" s="266"/>
    </row>
    <row r="40" spans="1:9" ht="18" customHeight="1" x14ac:dyDescent="0.25"/>
    <row r="41" spans="1:9" ht="17.25" customHeight="1" x14ac:dyDescent="0.25"/>
    <row r="43" spans="1:9" x14ac:dyDescent="0.25">
      <c r="G43" s="263" t="s">
        <v>26</v>
      </c>
      <c r="H43" s="263"/>
      <c r="I43" s="263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74</vt:i4>
      </vt:variant>
    </vt:vector>
  </HeadingPairs>
  <TitlesOfParts>
    <vt:vector size="150" baseType="lpstr">
      <vt:lpstr>134_Telkom Satelit_Bogor</vt:lpstr>
      <vt:lpstr>135_SITC_pabeanan_Cina</vt:lpstr>
      <vt:lpstr>136_Sicepat_Batam_ 21-31 Jan 21</vt:lpstr>
      <vt:lpstr>137_Galaksi Mandiri_Makassar</vt:lpstr>
      <vt:lpstr>138_Link pasifik_USA</vt:lpstr>
      <vt:lpstr>139_IPA_IGM_Surabaya</vt:lpstr>
      <vt:lpstr>140_Telkom Satelit_Depok</vt:lpstr>
      <vt:lpstr>141_Marugame_solo</vt:lpstr>
      <vt:lpstr>142_Marugame_Bandung</vt:lpstr>
      <vt:lpstr>143_Marugame_Jakarta</vt:lpstr>
      <vt:lpstr>144_Marugame_Jakarta </vt:lpstr>
      <vt:lpstr>145_Marugame_Semarang</vt:lpstr>
      <vt:lpstr>147_Marugame Jogja</vt:lpstr>
      <vt:lpstr>148_Marugame Bandung</vt:lpstr>
      <vt:lpstr>149_Marugame_Bogor</vt:lpstr>
      <vt:lpstr>150_Sicepat_TERNATE_Jan 22</vt:lpstr>
      <vt:lpstr>151_Sicepat_Timika_Januari 2022</vt:lpstr>
      <vt:lpstr>152_Sicepat_Tj Pinang_Jan 22</vt:lpstr>
      <vt:lpstr>153_Sicepat_Jayapura Jan 22</vt:lpstr>
      <vt:lpstr>154_Sicepat_Palu_Des_2021</vt:lpstr>
      <vt:lpstr>155_Sicepat_Manokwari_Jan 22</vt:lpstr>
      <vt:lpstr>156_Sicepat_Ambon_Jan 22</vt:lpstr>
      <vt:lpstr>158_W6_DEPOK</vt:lpstr>
      <vt:lpstr>157_Sicepat_Gorontalo Jan 22</vt:lpstr>
      <vt:lpstr>159_W6_TANGERANG</vt:lpstr>
      <vt:lpstr>160_W6_TANGERANG</vt:lpstr>
      <vt:lpstr>161_W6_TANGERANG</vt:lpstr>
      <vt:lpstr>162_W6_TANGERANG</vt:lpstr>
      <vt:lpstr>163_W6_TANGERANG</vt:lpstr>
      <vt:lpstr>164_W6_PULOGADUNG</vt:lpstr>
      <vt:lpstr>165_W6_PENJARINGAN</vt:lpstr>
      <vt:lpstr>166_W6_Pakuwon Surabaya</vt:lpstr>
      <vt:lpstr>167_W6_Tangerang</vt:lpstr>
      <vt:lpstr>168_W6_Tangerang</vt:lpstr>
      <vt:lpstr>169_W6_ Cakung</vt:lpstr>
      <vt:lpstr>170_W6_Citeureup</vt:lpstr>
      <vt:lpstr>171_W6_Tangerang</vt:lpstr>
      <vt:lpstr>173_W6_Tangerang</vt:lpstr>
      <vt:lpstr>172_W6_Ancol,Marunda, Koja</vt:lpstr>
      <vt:lpstr>174_W6_Tangerang </vt:lpstr>
      <vt:lpstr>175_W6_Tangerang </vt:lpstr>
      <vt:lpstr>176_W6_Sukabumi</vt:lpstr>
      <vt:lpstr>177_W6_Tangerang</vt:lpstr>
      <vt:lpstr>178_W6_Meruya</vt:lpstr>
      <vt:lpstr>179_W6_Kosambi</vt:lpstr>
      <vt:lpstr>180_W6_Tangerang</vt:lpstr>
      <vt:lpstr>181_Sicepat_Merauke_Jan 22</vt:lpstr>
      <vt:lpstr>182_Sicepat_Tarakan_Jan 22</vt:lpstr>
      <vt:lpstr>183_Sicepat_TJ. Pandan_Jan 22</vt:lpstr>
      <vt:lpstr>184_Winson_Probolinggo</vt:lpstr>
      <vt:lpstr>185_Delta_Jawa tengah</vt:lpstr>
      <vt:lpstr>186_Freyssinet_Kisaran</vt:lpstr>
      <vt:lpstr>187_Sicepat_Batam_Feb 22</vt:lpstr>
      <vt:lpstr>188_Truelogs_Jambi</vt:lpstr>
      <vt:lpstr>189_Sicepat_Manokwari Feb 22</vt:lpstr>
      <vt:lpstr>190_Sicepat_Tj Pandan_Feb 22</vt:lpstr>
      <vt:lpstr>191_Sicepat_TJ Pinang_Feb 22</vt:lpstr>
      <vt:lpstr>192_Putra Log_Lombok</vt:lpstr>
      <vt:lpstr>193_Pratama Trans_Riau</vt:lpstr>
      <vt:lpstr>194_Sicepat_Ternate Feb 22</vt:lpstr>
      <vt:lpstr>195_Sicepat_TIMIKA Feb 22</vt:lpstr>
      <vt:lpstr>196_Sicepat_MAMUJU Feb 22</vt:lpstr>
      <vt:lpstr>197_Multitrans_Palembang</vt:lpstr>
      <vt:lpstr>198_Marugame Jogja</vt:lpstr>
      <vt:lpstr>199_Marugame_Smrng&amp;Cirebon</vt:lpstr>
      <vt:lpstr>200_Marugame_solo</vt:lpstr>
      <vt:lpstr>201_Marugame_Bandung</vt:lpstr>
      <vt:lpstr>202_Sicepat_Saumalaki</vt:lpstr>
      <vt:lpstr>203_Sicepat_Saumalaki</vt:lpstr>
      <vt:lpstr>204_Sicepat_Ambon_Feb 22</vt:lpstr>
      <vt:lpstr>205_Sicepat_Gorontalo Feb 22</vt:lpstr>
      <vt:lpstr>206_Sicepat_Merauke Des 2021</vt:lpstr>
      <vt:lpstr>207_Sicepat_Jayapura_Feb 22</vt:lpstr>
      <vt:lpstr>208_Sicepat_Tual_Des</vt:lpstr>
      <vt:lpstr>209_Truelogs_Jambi Pel</vt:lpstr>
      <vt:lpstr>Sheet1</vt:lpstr>
      <vt:lpstr>'138_Link pasifik_USA'!Print_Area</vt:lpstr>
      <vt:lpstr>'158_W6_DEPOK'!Print_Area</vt:lpstr>
      <vt:lpstr>'159_W6_TANGERANG'!Print_Area</vt:lpstr>
      <vt:lpstr>'160_W6_TANGERANG'!Print_Area</vt:lpstr>
      <vt:lpstr>'161_W6_TANGERANG'!Print_Area</vt:lpstr>
      <vt:lpstr>'162_W6_TANGERANG'!Print_Area</vt:lpstr>
      <vt:lpstr>'163_W6_TANGERANG'!Print_Area</vt:lpstr>
      <vt:lpstr>'164_W6_PULOGADUNG'!Print_Area</vt:lpstr>
      <vt:lpstr>'165_W6_PENJARINGAN'!Print_Area</vt:lpstr>
      <vt:lpstr>'166_W6_Pakuwon Surabaya'!Print_Area</vt:lpstr>
      <vt:lpstr>'167_W6_Tangerang'!Print_Area</vt:lpstr>
      <vt:lpstr>'168_W6_Tangerang'!Print_Area</vt:lpstr>
      <vt:lpstr>'169_W6_ Cakung'!Print_Area</vt:lpstr>
      <vt:lpstr>'170_W6_Citeureup'!Print_Area</vt:lpstr>
      <vt:lpstr>'171_W6_Tangerang'!Print_Area</vt:lpstr>
      <vt:lpstr>'172_W6_Ancol,Marunda, Koja'!Print_Area</vt:lpstr>
      <vt:lpstr>'173_W6_Tangerang'!Print_Area</vt:lpstr>
      <vt:lpstr>'174_W6_Tangerang '!Print_Area</vt:lpstr>
      <vt:lpstr>'175_W6_Tangerang '!Print_Area</vt:lpstr>
      <vt:lpstr>'176_W6_Sukabumi'!Print_Area</vt:lpstr>
      <vt:lpstr>'177_W6_Tangerang'!Print_Area</vt:lpstr>
      <vt:lpstr>'178_W6_Meruya'!Print_Area</vt:lpstr>
      <vt:lpstr>'179_W6_Kosambi'!Print_Area</vt:lpstr>
      <vt:lpstr>'180_W6_Tangerang'!Print_Area</vt:lpstr>
      <vt:lpstr>'136_Sicepat_Batam_ 21-31 Jan 21'!Print_Titles</vt:lpstr>
      <vt:lpstr>'150_Sicepat_TERNATE_Jan 22'!Print_Titles</vt:lpstr>
      <vt:lpstr>'151_Sicepat_Timika_Januari 2022'!Print_Titles</vt:lpstr>
      <vt:lpstr>'152_Sicepat_Tj Pinang_Jan 22'!Print_Titles</vt:lpstr>
      <vt:lpstr>'153_Sicepat_Jayapura Jan 22'!Print_Titles</vt:lpstr>
      <vt:lpstr>'154_Sicepat_Palu_Des_2021'!Print_Titles</vt:lpstr>
      <vt:lpstr>'155_Sicepat_Manokwari_Jan 22'!Print_Titles</vt:lpstr>
      <vt:lpstr>'156_Sicepat_Ambon_Jan 22'!Print_Titles</vt:lpstr>
      <vt:lpstr>'157_Sicepat_Gorontalo Jan 22'!Print_Titles</vt:lpstr>
      <vt:lpstr>'158_W6_DEPOK'!Print_Titles</vt:lpstr>
      <vt:lpstr>'159_W6_TANGERANG'!Print_Titles</vt:lpstr>
      <vt:lpstr>'160_W6_TANGERANG'!Print_Titles</vt:lpstr>
      <vt:lpstr>'161_W6_TANGERANG'!Print_Titles</vt:lpstr>
      <vt:lpstr>'162_W6_TANGERANG'!Print_Titles</vt:lpstr>
      <vt:lpstr>'163_W6_TANGERANG'!Print_Titles</vt:lpstr>
      <vt:lpstr>'164_W6_PULOGADUNG'!Print_Titles</vt:lpstr>
      <vt:lpstr>'165_W6_PENJARINGAN'!Print_Titles</vt:lpstr>
      <vt:lpstr>'166_W6_Pakuwon Surabaya'!Print_Titles</vt:lpstr>
      <vt:lpstr>'167_W6_Tangerang'!Print_Titles</vt:lpstr>
      <vt:lpstr>'168_W6_Tangerang'!Print_Titles</vt:lpstr>
      <vt:lpstr>'169_W6_ Cakung'!Print_Titles</vt:lpstr>
      <vt:lpstr>'170_W6_Citeureup'!Print_Titles</vt:lpstr>
      <vt:lpstr>'171_W6_Tangerang'!Print_Titles</vt:lpstr>
      <vt:lpstr>'172_W6_Ancol,Marunda, Koja'!Print_Titles</vt:lpstr>
      <vt:lpstr>'173_W6_Tangerang'!Print_Titles</vt:lpstr>
      <vt:lpstr>'174_W6_Tangerang '!Print_Titles</vt:lpstr>
      <vt:lpstr>'175_W6_Tangerang '!Print_Titles</vt:lpstr>
      <vt:lpstr>'176_W6_Sukabumi'!Print_Titles</vt:lpstr>
      <vt:lpstr>'177_W6_Tangerang'!Print_Titles</vt:lpstr>
      <vt:lpstr>'178_W6_Meruya'!Print_Titles</vt:lpstr>
      <vt:lpstr>'179_W6_Kosambi'!Print_Titles</vt:lpstr>
      <vt:lpstr>'180_W6_Tangerang'!Print_Titles</vt:lpstr>
      <vt:lpstr>'181_Sicepat_Merauke_Jan 22'!Print_Titles</vt:lpstr>
      <vt:lpstr>'182_Sicepat_Tarakan_Jan 22'!Print_Titles</vt:lpstr>
      <vt:lpstr>'183_Sicepat_TJ. Pandan_Jan 22'!Print_Titles</vt:lpstr>
      <vt:lpstr>'187_Sicepat_Batam_Feb 22'!Print_Titles</vt:lpstr>
      <vt:lpstr>'189_Sicepat_Manokwari Feb 22'!Print_Titles</vt:lpstr>
      <vt:lpstr>'190_Sicepat_Tj Pandan_Feb 22'!Print_Titles</vt:lpstr>
      <vt:lpstr>'191_Sicepat_TJ Pinang_Feb 22'!Print_Titles</vt:lpstr>
      <vt:lpstr>'192_Putra Log_Lombok'!Print_Titles</vt:lpstr>
      <vt:lpstr>'194_Sicepat_Ternate Feb 22'!Print_Titles</vt:lpstr>
      <vt:lpstr>'195_Sicepat_TIMIKA Feb 22'!Print_Titles</vt:lpstr>
      <vt:lpstr>'196_Sicepat_MAMUJU Feb 22'!Print_Titles</vt:lpstr>
      <vt:lpstr>'202_Sicepat_Saumalaki'!Print_Titles</vt:lpstr>
      <vt:lpstr>'203_Sicepat_Saumalaki'!Print_Titles</vt:lpstr>
      <vt:lpstr>'204_Sicepat_Ambon_Feb 22'!Print_Titles</vt:lpstr>
      <vt:lpstr>'205_Sicepat_Gorontalo Feb 22'!Print_Titles</vt:lpstr>
      <vt:lpstr>'206_Sicepat_Merauke Des 2021'!Print_Titles</vt:lpstr>
      <vt:lpstr>'207_Sicepat_Jayapura_Feb 22'!Print_Titles</vt:lpstr>
      <vt:lpstr>'208_Sicepat_Tual_Des'!Print_Titles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</dc:creator>
  <cp:lastModifiedBy>USER</cp:lastModifiedBy>
  <cp:lastPrinted>2022-04-16T04:38:03Z</cp:lastPrinted>
  <dcterms:created xsi:type="dcterms:W3CDTF">2022-03-01T04:45:38Z</dcterms:created>
  <dcterms:modified xsi:type="dcterms:W3CDTF">2022-05-07T04:00:51Z</dcterms:modified>
</cp:coreProperties>
</file>