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-120" yWindow="-120" windowWidth="20730" windowHeight="11160" tabRatio="842"/>
  </bookViews>
  <sheets>
    <sheet name="Sicepat_Palu_Des 2021" sheetId="2" r:id="rId1"/>
    <sheet name="405853" sheetId="58" r:id="rId2"/>
  </sheets>
  <definedNames>
    <definedName name="_xlnm.Print_Titles" localSheetId="1">'405853'!$2:$2</definedName>
    <definedName name="_xlnm.Print_Titles" localSheetId="0">'Sicepat_Palu_Des 2021'!$2:$17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C18" i="2" l="1"/>
  <c r="N6" i="58"/>
  <c r="M6" i="58"/>
  <c r="P5" i="58"/>
  <c r="P4" i="58"/>
  <c r="P3" i="58"/>
  <c r="O6" i="58" l="1"/>
  <c r="P8" i="58" s="1"/>
  <c r="P10" i="58"/>
  <c r="P9" i="58"/>
  <c r="P11" i="58" s="1"/>
  <c r="I24" i="2" l="1"/>
  <c r="I23" i="2"/>
  <c r="I25" i="2" s="1"/>
  <c r="G18" i="2" l="1"/>
  <c r="L19" i="2" l="1"/>
  <c r="I36" i="2" l="1"/>
  <c r="J18" i="2"/>
  <c r="J19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<sst xmlns="http://schemas.openxmlformats.org/spreadsheetml/2006/main" count="81" uniqueCount="67">
  <si>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</si>
  <si>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</si>
  <si>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</si>
  <si>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</si>
  <si>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</si>
  <si>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</si>
  <si>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</si>
  <si>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</si>
  <si>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</si>
  <si>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</si>
  <si>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</si>
  <si>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</si>
  <si>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</si>
  <si>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</si>
  <si>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</si>
  <si>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</si>
  <si>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</si>
  <si>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</si>
  <si>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</si>
  <si>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</si>
  <si>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</si>
  <si>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</si>
  <si>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</si>
  <si>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</si>
  <si>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</si>
  <si>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</si>
  <si>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</si>
  <si>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</si>
  <si>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</si>
  <si>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</si>
  <si>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</si>
  <si>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</si>
  <si>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</si>
  <si>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</si>
  <si>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</si>
  <si>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</si>
  <si>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</si>
  <si>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</si>
  <si>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</si>
  <si>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</si>
  <si>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</si>
  <si>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</si>
  <si>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</si>
  <si>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</si>
  <si>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</si>
  <si>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</si>
  <si>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</si>
  <si>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</si>
  <si>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</si>
  <si>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</si>
  <si>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</si>
  <si>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</si>
  <si>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</si>
  <si>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</si>
  <si>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</si>
  <si>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</si>
  <si>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Emam Puluh Sembilan Juta Sembilan Ratus Tiga Puluh Tujuh Ribu Lima Ratus Enam Puluh Rupiah.</t>
    </r>
  </si>
  <si>
    <t xml:space="preserve"> 27 Desember 2022</t>
  </si>
  <si>
    <t>MERAUKE</t>
  </si>
  <si>
    <t xml:space="preserve"> DESEMBER 2021</t>
  </si>
  <si>
    <t>DMD/2112/07/WZGT0648</t>
  </si>
  <si>
    <t>GSK211202PON128</t>
  </si>
  <si>
    <t>GSK211202KFA317</t>
  </si>
  <si>
    <t>GSK211202VZA691</t>
  </si>
  <si>
    <t>DMP PLW (PALU)</t>
  </si>
  <si>
    <t>KM KENCANA 7</t>
  </si>
  <si>
    <t>12/27/2021 ALFIAN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</si>
</sst>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36</xdr:row>
      <xdr:rowOff>1304</xdr:rowOff>
    </xdr:from>
    <xdr:to>
      <xdr:col>16</xdr:col>
      <xdr:colOff>514350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22457891011234" displayName="Table22457891011234" ref="C2:N5" totalsRowShown="0" headerRowDxfId="17" dataDxfId="15" headerRowBorderDxfId="16">
  <tableColumns count="12">
    <tableColumn id="1" name="NOMOR" dataDxfId="14" dataCellStyle="Normal"/>
    <tableColumn id="3" name="TUJUAN" dataDxfId="13" dataCellStyle="Normal"/>
    <tableColumn id="16" name="Pick Up" dataDxfId="12"/>
    <tableColumn id="14" name="KAPAL" dataDxfId="11"/>
    <tableColumn id="15" name="ETD Kapal" dataDxfId="10"/>
    <tableColumn id="10" name="KETERANGAN" dataDxfId="9" dataCellStyle="Normal"/>
    <tableColumn id="5" name="P" dataDxfId="8" dataCellStyle="Normal"/>
    <tableColumn id="6" name="L" dataDxfId="7" dataCellStyle="Normal"/>
    <tableColumn id="7" name="T" dataDxfId="6" dataCellStyle="Normal"/>
    <tableColumn id="4" name="ACT KG" dataDxfId="5" dataCellStyle="Normal"/>
    <tableColumn id="8" name="KG VOLUME" dataDxfId="4" dataCellStyle="Normal"/>
    <tableColumn id="19" name="PEMBULATAN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2" workbookViewId="0">
      <selection activeCell="M17" sqref="M17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0" t="s">
        <v>14</v>
      </c>
      <c r="B10" s="91"/>
      <c r="C10" s="91"/>
      <c r="D10" s="91"/>
      <c r="E10" s="91"/>
      <c r="F10" s="91"/>
      <c r="G10" s="91"/>
      <c r="H10" s="91"/>
      <c r="I10" s="91"/>
      <c r="J10" s="92"/>
    </row>
    <row r="12" spans="1:10" x14ac:dyDescent="0.25">
      <c r="A12" s="16" t="s">
        <v>15</v>
      </c>
      <c r="B12" s="16" t="s">
        <v>16</v>
      </c>
      <c r="G12" s="102" t="s">
        <v>49</v>
      </c>
      <c r="H12" s="102"/>
      <c r="I12" s="21" t="s">
        <v>17</v>
      </c>
      <c r="J12" s="22"/>
    </row>
    <row r="13" spans="1:10" x14ac:dyDescent="0.25">
      <c r="G13" s="102" t="s">
        <v>18</v>
      </c>
      <c r="H13" s="102"/>
      <c r="I13" s="21" t="s">
        <v>17</v>
      </c>
      <c r="J13" s="23" t="s">
        <v>57</v>
      </c>
    </row>
    <row r="14" spans="1:10" x14ac:dyDescent="0.25">
      <c r="G14" s="102" t="s">
        <v>50</v>
      </c>
      <c r="H14" s="102"/>
      <c r="I14" s="21" t="s">
        <v>17</v>
      </c>
      <c r="J14" s="16" t="s">
        <v>58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59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3" t="s">
        <v>28</v>
      </c>
      <c r="I17" s="94"/>
      <c r="J17" s="27" t="s">
        <v>29</v>
      </c>
    </row>
    <row r="18" spans="1:12" ht="48" customHeight="1" x14ac:dyDescent="0.25">
      <c r="A18" s="28">
        <v>1</v>
      </c>
      <c r="B18" s="29" t="e">
        <f>#REF!</f>
        <v>#REF!</v>
      </c>
      <c r="C18" s="76" t="e">
        <f>#REF!</f>
        <v>#REF!</v>
      </c>
      <c r="D18" s="30"/>
      <c r="E18" s="30"/>
      <c r="F18" s="31"/>
      <c r="G18" s="32" t="e">
        <f>#REF!</f>
        <v>#REF!</v>
      </c>
      <c r="H18" s="95">
        <v>7000</v>
      </c>
      <c r="I18" s="96"/>
      <c r="J18" s="33" t="e">
        <f>G18*H18</f>
        <v>#REF!</v>
      </c>
      <c r="L18"/>
    </row>
    <row r="19" spans="1:12" ht="32.25" customHeight="1" thickBot="1" x14ac:dyDescent="0.3">
      <c r="A19" s="97" t="s">
        <v>30</v>
      </c>
      <c r="B19" s="98"/>
      <c r="C19" s="98"/>
      <c r="D19" s="98"/>
      <c r="E19" s="98"/>
      <c r="F19" s="98"/>
      <c r="G19" s="98"/>
      <c r="H19" s="98"/>
      <c r="I19" s="99"/>
      <c r="J19" s="34" t="e">
        <f>SUM(J18:J18)</f>
        <v>#REF!</v>
      </c>
      <c r="L19" s="74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00"/>
      <c r="B20" s="100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77"/>
      <c r="B21" s="77"/>
      <c r="C21" s="77"/>
      <c r="D21" s="77"/>
      <c r="E21" s="77"/>
      <c r="F21" s="77"/>
      <c r="G21" s="38" t="s">
        <v>51</v>
      </c>
      <c r="H21" s="38"/>
      <c r="I21" s="36"/>
      <c r="J21" s="37">
        <v>0</v>
      </c>
      <c r="L21" s="39"/>
    </row>
    <row r="22" spans="1:12" x14ac:dyDescent="0.25">
      <c r="A22" s="77"/>
      <c r="B22" s="77"/>
      <c r="C22" s="77"/>
      <c r="D22" s="77"/>
      <c r="E22" s="77"/>
      <c r="F22" s="77"/>
      <c r="G22" s="84" t="s">
        <v>52</v>
      </c>
      <c r="H22" s="84"/>
      <c r="I22" s="85"/>
      <c r="J22" s="87" t="e">
        <f>J19-J21</f>
        <v>#REF!</v>
      </c>
      <c r="L22" s="39"/>
    </row>
    <row r="23" spans="1:12" x14ac:dyDescent="0.25">
      <c r="A23" s="77"/>
      <c r="B23" s="77"/>
      <c r="C23" s="77"/>
      <c r="D23" s="77"/>
      <c r="E23" s="77"/>
      <c r="F23" s="77"/>
      <c r="G23" s="38" t="s">
        <v>31</v>
      </c>
      <c r="H23" s="38"/>
      <c r="I23" s="39" t="e">
        <f>#REF!*1%</f>
        <v>#REF!</v>
      </c>
      <c r="J23" s="37" t="e">
        <f>J22*1%</f>
        <v>#REF!</v>
      </c>
    </row>
    <row r="24" spans="1:12" ht="16.5" thickBot="1" x14ac:dyDescent="0.3">
      <c r="A24" s="77"/>
      <c r="B24" s="77"/>
      <c r="C24" s="77"/>
      <c r="D24" s="77"/>
      <c r="E24" s="77"/>
      <c r="F24" s="77"/>
      <c r="G24" s="86" t="s">
        <v>54</v>
      </c>
      <c r="H24" s="86"/>
      <c r="I24" s="40">
        <f>I20*10%</f>
        <v>0</v>
      </c>
      <c r="J24" s="40" t="e">
        <f>J22*2%</f>
        <v>#REF!</v>
      </c>
    </row>
    <row r="25" spans="1:12" x14ac:dyDescent="0.25">
      <c r="E25" s="15"/>
      <c r="F25" s="15"/>
      <c r="G25" s="41" t="s">
        <v>55</v>
      </c>
      <c r="H25" s="41"/>
      <c r="I25" s="42" t="e">
        <f>I19+I23</f>
        <v>#REF!</v>
      </c>
      <c r="J25" s="42" t="e">
        <f>J22+J23-J24</f>
        <v>#REF!</v>
      </c>
    </row>
    <row r="26" spans="1:12" x14ac:dyDescent="0.25">
      <c r="E26" s="15"/>
      <c r="F26" s="15"/>
      <c r="G26" s="41"/>
      <c r="H26" s="41"/>
      <c r="I26" s="42"/>
      <c r="J26" s="42"/>
    </row>
    <row r="27" spans="1:12" x14ac:dyDescent="0.25">
      <c r="A27" s="15" t="s">
        <v>56</v>
      </c>
      <c r="D27" s="15"/>
      <c r="E27" s="15"/>
      <c r="F27" s="15"/>
      <c r="G27" s="15"/>
      <c r="H27" s="41"/>
      <c r="I27" s="41"/>
      <c r="J27" s="42"/>
    </row>
    <row r="28" spans="1:12" x14ac:dyDescent="0.25">
      <c r="A28" s="43"/>
      <c r="D28" s="15"/>
      <c r="E28" s="15"/>
      <c r="F28" s="15"/>
      <c r="G28" s="15"/>
      <c r="H28" s="41"/>
      <c r="I28" s="41"/>
      <c r="J28" s="42"/>
    </row>
    <row r="29" spans="1:12" x14ac:dyDescent="0.25">
      <c r="D29" s="15"/>
      <c r="E29" s="15"/>
      <c r="F29" s="15"/>
      <c r="G29" s="15"/>
      <c r="H29" s="41"/>
      <c r="I29" s="41"/>
      <c r="J29" s="42"/>
    </row>
    <row r="30" spans="1:12" x14ac:dyDescent="0.25">
      <c r="A30" s="44" t="s">
        <v>33</v>
      </c>
    </row>
    <row r="31" spans="1:12" x14ac:dyDescent="0.25">
      <c r="A31" s="45" t="s">
        <v>34</v>
      </c>
      <c r="B31" s="46"/>
      <c r="C31" s="46"/>
      <c r="D31" s="47"/>
      <c r="E31" s="47"/>
      <c r="F31" s="47"/>
      <c r="G31" s="47"/>
    </row>
    <row r="32" spans="1:12" x14ac:dyDescent="0.25">
      <c r="A32" s="45" t="s">
        <v>35</v>
      </c>
      <c r="B32" s="46"/>
      <c r="C32" s="46"/>
      <c r="D32" s="47"/>
      <c r="E32" s="47"/>
      <c r="F32" s="47"/>
      <c r="G32" s="47"/>
    </row>
    <row r="33" spans="1:10" x14ac:dyDescent="0.25">
      <c r="A33" s="48" t="s">
        <v>36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37</v>
      </c>
      <c r="I36" s="103" t="str">
        <f>+J13</f>
        <v xml:space="preserve"> 27 Desember 2022</v>
      </c>
      <c r="J36" s="104"/>
    </row>
    <row r="40" spans="1:10" ht="18" customHeight="1" x14ac:dyDescent="0.25"/>
    <row r="41" spans="1:10" ht="17.25" customHeight="1" x14ac:dyDescent="0.25"/>
    <row r="43" spans="1:10" x14ac:dyDescent="0.25">
      <c r="H43" s="101" t="s">
        <v>38</v>
      </c>
      <c r="I43" s="101"/>
      <c r="J43" s="101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7109375" style="3" customWidth="1"/>
    <col min="5" max="5" width="7.42578125" style="11" customWidth="1"/>
    <col min="6" max="6" width="10.140625" style="3" customWidth="1"/>
    <col min="7" max="7" width="7.42578125" style="3" customWidth="1"/>
    <col min="8" max="8" width="11.7109375" style="6" customWidth="1"/>
    <col min="9" max="9" width="3.5703125" style="3" customWidth="1"/>
    <col min="10" max="10" width="3.28515625" style="3" customWidth="1"/>
    <col min="11" max="11" width="3.5703125" style="3" customWidth="1"/>
    <col min="12" max="12" width="4" style="3" customWidth="1"/>
    <col min="13" max="13" width="8" style="3" customWidth="1"/>
    <col min="14" max="14" width="12.28515625" style="14" customWidth="1"/>
    <col min="15" max="15" width="7.85546875" style="14" customWidth="1"/>
    <col min="16" max="16" width="9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58" t="s">
        <v>7</v>
      </c>
      <c r="C2" s="58" t="s">
        <v>0</v>
      </c>
      <c r="D2" s="58" t="s">
        <v>1</v>
      </c>
      <c r="E2" s="89" t="s">
        <v>4</v>
      </c>
      <c r="F2" s="58" t="s">
        <v>3</v>
      </c>
      <c r="G2" s="58" t="s">
        <v>5</v>
      </c>
      <c r="H2" s="89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405853</v>
      </c>
      <c r="B3" s="69" t="s">
        <v>60</v>
      </c>
      <c r="C3" s="8" t="s">
        <v>61</v>
      </c>
      <c r="D3" s="71" t="s">
        <v>64</v>
      </c>
      <c r="E3" s="12">
        <v>44537</v>
      </c>
      <c r="F3" s="71" t="s">
        <v>65</v>
      </c>
      <c r="G3" s="12">
        <v>44551</v>
      </c>
      <c r="H3" s="9" t="s">
        <v>66</v>
      </c>
      <c r="I3" s="1">
        <v>55</v>
      </c>
      <c r="J3" s="1">
        <v>17</v>
      </c>
      <c r="K3" s="1">
        <v>20</v>
      </c>
      <c r="L3" s="1">
        <v>18</v>
      </c>
      <c r="M3" s="73">
        <v>4.6749999999999998</v>
      </c>
      <c r="N3" s="7">
        <v>18</v>
      </c>
      <c r="O3" s="61">
        <v>7000</v>
      </c>
      <c r="P3" s="62">
        <f>Table22457891011234[[#This Row],[PEMBULATAN]]*O3</f>
        <v>126000</v>
      </c>
      <c r="Q3" s="110">
        <v>3</v>
      </c>
    </row>
    <row r="4" spans="1:17" ht="26.25" customHeight="1" x14ac:dyDescent="0.2">
      <c r="A4" s="13"/>
      <c r="B4" s="70"/>
      <c r="C4" s="8" t="s">
        <v>62</v>
      </c>
      <c r="D4" s="71" t="s">
        <v>64</v>
      </c>
      <c r="E4" s="12">
        <v>44537</v>
      </c>
      <c r="F4" s="71" t="s">
        <v>65</v>
      </c>
      <c r="G4" s="12">
        <v>44551</v>
      </c>
      <c r="H4" s="9" t="s">
        <v>66</v>
      </c>
      <c r="I4" s="1">
        <v>55</v>
      </c>
      <c r="J4" s="1">
        <v>17</v>
      </c>
      <c r="K4" s="1">
        <v>20</v>
      </c>
      <c r="L4" s="1">
        <v>18</v>
      </c>
      <c r="M4" s="73">
        <v>4.6749999999999998</v>
      </c>
      <c r="N4" s="7">
        <v>18</v>
      </c>
      <c r="O4" s="61">
        <v>7000</v>
      </c>
      <c r="P4" s="62">
        <f>Table22457891011234[[#This Row],[PEMBULATAN]]*O4</f>
        <v>126000</v>
      </c>
      <c r="Q4" s="110"/>
    </row>
    <row r="5" spans="1:17" ht="26.25" customHeight="1" x14ac:dyDescent="0.2">
      <c r="A5" s="13"/>
      <c r="B5" s="13"/>
      <c r="C5" s="8" t="s">
        <v>63</v>
      </c>
      <c r="D5" s="71" t="s">
        <v>64</v>
      </c>
      <c r="E5" s="12">
        <v>44537</v>
      </c>
      <c r="F5" s="71" t="s">
        <v>65</v>
      </c>
      <c r="G5" s="12">
        <v>44551</v>
      </c>
      <c r="H5" s="9" t="s">
        <v>66</v>
      </c>
      <c r="I5" s="1">
        <v>55</v>
      </c>
      <c r="J5" s="1">
        <v>17</v>
      </c>
      <c r="K5" s="1">
        <v>20</v>
      </c>
      <c r="L5" s="1">
        <v>18</v>
      </c>
      <c r="M5" s="73">
        <v>4.6749999999999998</v>
      </c>
      <c r="N5" s="7">
        <v>18</v>
      </c>
      <c r="O5" s="61">
        <v>7000</v>
      </c>
      <c r="P5" s="62">
        <f>Table22457891011234[[#This Row],[PEMBULATAN]]*O5</f>
        <v>126000</v>
      </c>
      <c r="Q5" s="110"/>
    </row>
    <row r="6" spans="1:17" ht="22.5" customHeight="1" x14ac:dyDescent="0.2">
      <c r="A6" s="105" t="s">
        <v>30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  <c r="M6" s="72">
        <f>SUBTOTAL(109,Table22457891011234[KG VOLUME])</f>
        <v>14.024999999999999</v>
      </c>
      <c r="N6" s="65">
        <f>SUM(N3:N5)</f>
        <v>54</v>
      </c>
      <c r="O6" s="108">
        <f>SUM(P3:P5)</f>
        <v>378000</v>
      </c>
      <c r="P6" s="109"/>
    </row>
    <row r="7" spans="1:17" ht="18" customHeight="1" x14ac:dyDescent="0.2">
      <c r="A7" s="78"/>
      <c r="B7" s="55" t="s">
        <v>42</v>
      </c>
      <c r="C7" s="54"/>
      <c r="D7" s="56" t="s">
        <v>43</v>
      </c>
      <c r="E7" s="78"/>
      <c r="F7" s="78"/>
      <c r="G7" s="78"/>
      <c r="H7" s="78"/>
      <c r="I7" s="78"/>
      <c r="J7" s="78"/>
      <c r="K7" s="78"/>
      <c r="L7" s="78"/>
      <c r="M7" s="79"/>
      <c r="N7" s="80" t="s">
        <v>51</v>
      </c>
      <c r="O7" s="81"/>
      <c r="P7" s="81">
        <v>0</v>
      </c>
    </row>
    <row r="8" spans="1:17" ht="18" customHeight="1" thickBot="1" x14ac:dyDescent="0.25">
      <c r="A8" s="78"/>
      <c r="B8" s="55"/>
      <c r="C8" s="54"/>
      <c r="D8" s="56"/>
      <c r="E8" s="78"/>
      <c r="F8" s="78"/>
      <c r="G8" s="78"/>
      <c r="H8" s="78"/>
      <c r="I8" s="78"/>
      <c r="J8" s="78"/>
      <c r="K8" s="78"/>
      <c r="L8" s="78"/>
      <c r="M8" s="79"/>
      <c r="N8" s="82" t="s">
        <v>52</v>
      </c>
      <c r="O8" s="83"/>
      <c r="P8" s="83">
        <f>O6-P7</f>
        <v>378000</v>
      </c>
    </row>
    <row r="9" spans="1:17" ht="18" customHeight="1" x14ac:dyDescent="0.2">
      <c r="A9" s="10"/>
      <c r="H9" s="60"/>
      <c r="N9" s="59" t="s">
        <v>31</v>
      </c>
      <c r="P9" s="66">
        <f>P8*1%</f>
        <v>3780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7560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374220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2" priority="2"/>
  </conditionalFormatting>
  <conditionalFormatting sqref="B4">
    <cfRule type="duplicateValues" dxfId="1" priority="1"/>
  </conditionalFormatting>
  <conditionalFormatting sqref="B5">
    <cfRule type="duplicateValues" dxfId="0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Sicepat_Palu_Des 2021</vt:lpstr>
      <vt:lpstr>405853</vt:lpstr>
      <vt:lpstr>'405853'!Print_Titles</vt:lpstr>
      <vt:lpstr>'Sicepat_Palu_Des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2022-02-24T07:52:30Z</dcterms:modified>
</cp:coreProperties>
</file>