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DE\2021\INVOICE\Performa\Sicepat\"/>
    </mc:Choice>
  </mc:AlternateContent>
  <bookViews>
    <workbookView xWindow="0" yWindow="0" windowWidth="20490" windowHeight="7320" tabRatio="821" activeTab="3"/>
  </bookViews>
  <sheets>
    <sheet name="003_Sicepat_Batam" sheetId="2" r:id="rId1"/>
    <sheet name="BKI032210026633" sheetId="1" r:id="rId2"/>
    <sheet name="BKI032210026658" sheetId="4" r:id="rId3"/>
    <sheet name="BKI32210026625" sheetId="5" r:id="rId4"/>
  </sheets>
  <definedNames>
    <definedName name="_xlnm.Print_Titles" localSheetId="0">'003_Sicepat_Batam'!$2:$17</definedName>
    <definedName name="_xlnm.Print_Titles" localSheetId="1">BKI032210026633!$1:$2</definedName>
    <definedName name="_xlnm.Print_Titles" localSheetId="3">BKI32210026625!$2:$2</definedName>
  </definedNames>
  <calcPr calcId="162913"/>
</workbook>
</file>

<file path=xl/calcChain.xml><?xml version="1.0" encoding="utf-8"?>
<calcChain xmlns="http://schemas.openxmlformats.org/spreadsheetml/2006/main">
  <c r="O13" i="4" l="1"/>
  <c r="O25" i="1"/>
  <c r="M25" i="1"/>
  <c r="N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A19" i="2" l="1"/>
  <c r="A20" i="2" s="1"/>
  <c r="N13" i="4"/>
  <c r="N14" i="5" l="1"/>
  <c r="P4" i="5"/>
  <c r="P5" i="5"/>
  <c r="P6" i="5"/>
  <c r="P7" i="5"/>
  <c r="P8" i="5"/>
  <c r="P9" i="5"/>
  <c r="P10" i="5"/>
  <c r="P11" i="5"/>
  <c r="P12" i="5"/>
  <c r="P13" i="5"/>
  <c r="P3" i="5"/>
  <c r="O14" i="5" l="1"/>
  <c r="P15" i="5" s="1"/>
  <c r="P18" i="5" s="1"/>
  <c r="P4" i="4"/>
  <c r="P5" i="4"/>
  <c r="P6" i="4"/>
  <c r="P7" i="4"/>
  <c r="P8" i="4"/>
  <c r="P9" i="4"/>
  <c r="P10" i="4"/>
  <c r="P11" i="4"/>
  <c r="P12" i="4"/>
  <c r="P3" i="4"/>
  <c r="P3" i="1"/>
  <c r="I37" i="2"/>
  <c r="I24" i="2"/>
  <c r="I23" i="2"/>
  <c r="I26" i="2" s="1"/>
  <c r="J20" i="2"/>
  <c r="J19" i="2"/>
  <c r="J18" i="2"/>
  <c r="J21" i="2" l="1"/>
  <c r="J23" i="2" s="1"/>
  <c r="J26" i="2" s="1"/>
  <c r="M13" i="4"/>
  <c r="M14" i="5"/>
  <c r="P26" i="1" l="1"/>
  <c r="P29" i="1" s="1"/>
  <c r="P14" i="4"/>
  <c r="P17" i="4" s="1"/>
</calcChain>
</file>

<file path=xl/sharedStrings.xml><?xml version="1.0" encoding="utf-8"?>
<sst xmlns="http://schemas.openxmlformats.org/spreadsheetml/2006/main" count="346" uniqueCount="118">
  <si>
    <t>NOMOR</t>
  </si>
  <si>
    <t>TUJUAN</t>
  </si>
  <si>
    <t>KETERANGAN</t>
  </si>
  <si>
    <t>DMP BTH</t>
  </si>
  <si>
    <t>KAPAL</t>
  </si>
  <si>
    <t>Pick Up</t>
  </si>
  <si>
    <t>ETD Kapal</t>
  </si>
  <si>
    <t>PEMBULATAN</t>
  </si>
  <si>
    <t>Surat Muatan Darat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</si>
  <si>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</si>
  <si>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</si>
  <si>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</si>
  <si>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</si>
  <si>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</si>
  <si>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</si>
  <si>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</si>
  <si>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</si>
  <si>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</si>
  <si>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</si>
  <si>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</si>
  <si>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</si>
  <si>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</si>
  <si>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</si>
  <si>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</si>
  <si>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</si>
  <si>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</si>
  <si>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</si>
  <si>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</si>
  <si>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</si>
  <si>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</si>
  <si>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</si>
  <si>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</si>
  <si>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</si>
  <si>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</si>
  <si>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</si>
  <si>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SICEPAT EXPRESBATAMORCHARD         (SORTATION)</t>
  </si>
  <si>
    <t>BATAM KOTA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</si>
  <si>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</si>
  <si>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</si>
  <si>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</si>
  <si>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</si>
  <si>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</si>
  <si>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</si>
  <si>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</si>
  <si>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</si>
  <si>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</si>
  <si>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</si>
  <si>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</si>
  <si>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</si>
  <si>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</si>
  <si>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</si>
  <si>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</si>
  <si>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</si>
  <si>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</si>
  <si>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</si>
  <si>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</si>
  <si>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</si>
  <si>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</si>
  <si>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KG
VOLUME</t>
  </si>
  <si>
    <t xml:space="preserve"> 003/PCI/K1/VII/21</t>
  </si>
  <si>
    <t xml:space="preserve"> 28 Juli 2021</t>
  </si>
  <si>
    <t>BKI032210026633</t>
  </si>
  <si>
    <t>DMD/2107/17/VMPD7894</t>
  </si>
  <si>
    <t>GSK210716LBA460</t>
  </si>
  <si>
    <t>KM. SURYA</t>
  </si>
  <si>
    <t>21 Juli 2021</t>
  </si>
  <si>
    <t>24/07/2021 13:00 POD by Yoga</t>
  </si>
  <si>
    <t>DMD/2107/17/KMWX1763</t>
  </si>
  <si>
    <t>GSK210717MCP831</t>
  </si>
  <si>
    <t>DMD/2107/17/ESWN2906</t>
  </si>
  <si>
    <t>GSK210714MGQ819</t>
  </si>
  <si>
    <t>GSK210715LFZ143</t>
  </si>
  <si>
    <t>GSK210715YWV097</t>
  </si>
  <si>
    <t>GSK210715MHK548</t>
  </si>
  <si>
    <t>GSK210715YEV738</t>
  </si>
  <si>
    <t>GSK210715IBL475</t>
  </si>
  <si>
    <t>GSK210716ADT540</t>
  </si>
  <si>
    <t>GSK210716PGI617</t>
  </si>
  <si>
    <t>GSK210716KDU798</t>
  </si>
  <si>
    <t>GSK210717MXU405</t>
  </si>
  <si>
    <t>GSK210717BLW641</t>
  </si>
  <si>
    <t>GSK210717FMQ132</t>
  </si>
  <si>
    <t>GSK210717SLB246</t>
  </si>
  <si>
    <t>GSK210717NXM891</t>
  </si>
  <si>
    <t>GSK210717OYS948</t>
  </si>
  <si>
    <t>GSK210717VSO823</t>
  </si>
  <si>
    <t>GSK210717JSR382</t>
  </si>
  <si>
    <t>GSK210717YQW037</t>
  </si>
  <si>
    <t>GSK210717EWK763</t>
  </si>
  <si>
    <t>GSK210717LFI362</t>
  </si>
  <si>
    <t>BKI032210026658</t>
  </si>
  <si>
    <t>DMD/2107/18/CXSB6035</t>
  </si>
  <si>
    <t>GSK210716NFV391</t>
  </si>
  <si>
    <t>GSK210718MHB095</t>
  </si>
  <si>
    <t>DMD/2107/18/TXNB0851</t>
  </si>
  <si>
    <t>GSK210717NCD486</t>
  </si>
  <si>
    <t>GSK210718ZWM569</t>
  </si>
  <si>
    <t>GSK210718HLA928</t>
  </si>
  <si>
    <t>GSK210718ILQ184</t>
  </si>
  <si>
    <t>GSK210718CZL189</t>
  </si>
  <si>
    <t>GSK210718QKW248</t>
  </si>
  <si>
    <t>GSK210718HIW236</t>
  </si>
  <si>
    <t>GSK210718SOQ507</t>
  </si>
  <si>
    <t>DMD/2107/19/KVCM3754</t>
  </si>
  <si>
    <t>GSK210716LPR520</t>
  </si>
  <si>
    <t>GSK210718PBU648</t>
  </si>
  <si>
    <t>GSK210718HZX478</t>
  </si>
  <si>
    <t>DMD/2107/19/LNIT4051</t>
  </si>
  <si>
    <t>GSK210717INK680</t>
  </si>
  <si>
    <t>GSK210718WUL715</t>
  </si>
  <si>
    <t>GSK210718YKR153</t>
  </si>
  <si>
    <t>GSK210718DNL456</t>
  </si>
  <si>
    <t>GSK210718ZLX123</t>
  </si>
  <si>
    <t>GSK210718LVS074</t>
  </si>
  <si>
    <t>GSK210719CTO850</t>
  </si>
  <si>
    <t>GSK210719JRI197</t>
  </si>
  <si>
    <t>BKI32210026625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</si>
  <si>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Tiga Ratus Sembilan Puluh Satu Ribu Dua Ratus Delapan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</si>
</sst>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7" fontId="8" fillId="0" borderId="5" xfId="3" applyNumberFormat="1" applyFont="1" applyBorder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5" fontId="5" fillId="0" borderId="0" xfId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66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52"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0" y="11201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77350" y="87915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36</xdr:row>
      <xdr:rowOff>191804</xdr:rowOff>
    </xdr:from>
    <xdr:to>
      <xdr:col>10</xdr:col>
      <xdr:colOff>190500</xdr:colOff>
      <xdr:row>43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98501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C2:N24" totalsRowShown="0" headerRowDxfId="0" dataDxfId="49" headerRowBorderDxfId="1">
  <tableColumns count="12">
    <tableColumn id="1" name="NOMOR" dataDxfId="48" dataCellStyle="Normal"/>
    <tableColumn id="3" name="TUJUAN" dataDxfId="47" dataCellStyle="Normal"/>
    <tableColumn id="16" name="Pick Up" dataDxfId="46"/>
    <tableColumn id="14" name="KAPAL" dataDxfId="45"/>
    <tableColumn id="15" name="ETD Kapal" dataDxfId="44"/>
    <tableColumn id="10" name="KETERANGAN" dataDxfId="43" dataCellStyle="Normal"/>
    <tableColumn id="5" name="P" dataDxfId="42" dataCellStyle="Normal"/>
    <tableColumn id="6" name="L" dataDxfId="41" dataCellStyle="Normal"/>
    <tableColumn id="7" name="T" dataDxfId="40" dataCellStyle="Normal"/>
    <tableColumn id="4" name="ACT KG" dataDxfId="39" dataCellStyle="Normal"/>
    <tableColumn id="8" name="KG VOLUME" dataDxfId="38" dataCellStyle="Normal">
      <calculatedColumnFormula>Table22[[#This Row],[P]]*Table22[[#This Row],[L]]*Table22[[#This Row],[T]]/4000</calculatedColumnFormula>
    </tableColumn>
    <tableColumn id="19" name="PEMBULATAN" dataDxfId="3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C2:N12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C2:N13" totalsRowShown="0" headerRowDxfId="16" dataDxfId="14" headerRowBorderDxfId="15">
  <tableColumns count="12">
    <tableColumn id="1" name="NOMOR" dataDxfId="13" dataCellStyle="Normal"/>
    <tableColumn id="3" name="TUJUAN" dataDxfId="12" dataCellStyle="Normal"/>
    <tableColumn id="16" name="Pick Up" dataDxfId="11"/>
    <tableColumn id="14" name="KAPAL" dataDxfId="10"/>
    <tableColumn id="15" name="ETD Kapal" dataDxfId="9"/>
    <tableColumn id="10" name="KETERANGAN" dataDxfId="8" dataCellStyle="Normal"/>
    <tableColumn id="5" name="P" dataDxfId="7" dataCellStyle="Normal"/>
    <tableColumn id="6" name="L" dataDxfId="6" dataCellStyle="Normal"/>
    <tableColumn id="7" name="T" dataDxfId="5" dataCellStyle="Normal"/>
    <tableColumn id="4" name="ACT KG" dataDxfId="4" dataCellStyle="Normal"/>
    <tableColumn id="8" name="KG_x000a_VOLUME" dataDxfId="3" dataCellStyle="Normal"/>
    <tableColumn id="19" name="PEMBULATAN" data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4" workbookViewId="0">
      <selection activeCell="D18" sqref="D18"/>
    </sheetView>
  </sheetViews>
  <sheetFormatPr defaultRowHeight="15.75" x14ac:dyDescent="0.25"/>
  <cols>
    <col min="1" max="1" width="6.42578125" style="20" customWidth="1"/>
    <col min="2" max="2" width="11.5703125" style="20" customWidth="1"/>
    <col min="3" max="3" width="10" style="20" customWidth="1"/>
    <col min="4" max="4" width="29.140625" style="20" customWidth="1"/>
    <col min="5" max="5" width="13.85546875" style="20" customWidth="1"/>
    <col min="6" max="6" width="6.85546875" style="20" bestFit="1" customWidth="1"/>
    <col min="7" max="7" width="5.28515625" style="20" customWidth="1"/>
    <col min="8" max="8" width="14.140625" style="21" bestFit="1" customWidth="1"/>
    <col min="9" max="9" width="1.5703125" style="21" customWidth="1"/>
    <col min="10" max="10" width="18.140625" style="20" customWidth="1"/>
    <col min="11" max="16384" width="9.140625" style="20"/>
  </cols>
  <sheetData>
    <row r="2" spans="1:10" x14ac:dyDescent="0.25">
      <c r="A2" s="19" t="s">
        <v>10</v>
      </c>
    </row>
    <row r="3" spans="1:10" x14ac:dyDescent="0.25">
      <c r="A3" s="22" t="s">
        <v>11</v>
      </c>
    </row>
    <row r="4" spans="1:10" x14ac:dyDescent="0.25">
      <c r="A4" s="22" t="s">
        <v>12</v>
      </c>
    </row>
    <row r="5" spans="1:10" x14ac:dyDescent="0.25">
      <c r="A5" s="22" t="s">
        <v>13</v>
      </c>
    </row>
    <row r="6" spans="1:10" x14ac:dyDescent="0.25">
      <c r="A6" s="22" t="s">
        <v>14</v>
      </c>
    </row>
    <row r="7" spans="1:10" x14ac:dyDescent="0.25">
      <c r="A7" s="22" t="s">
        <v>15</v>
      </c>
    </row>
    <row r="9" spans="1:10" ht="16.5" thickBot="1" x14ac:dyDescent="0.3">
      <c r="A9" s="23"/>
      <c r="B9" s="23"/>
      <c r="C9" s="23"/>
      <c r="D9" s="23"/>
      <c r="E9" s="23"/>
      <c r="F9" s="23"/>
      <c r="G9" s="23"/>
      <c r="H9" s="24"/>
      <c r="I9" s="24"/>
      <c r="J9" s="23"/>
    </row>
    <row r="10" spans="1:10" ht="23.25" customHeight="1" thickBot="1" x14ac:dyDescent="0.3">
      <c r="A10" s="90" t="s">
        <v>16</v>
      </c>
      <c r="B10" s="91"/>
      <c r="C10" s="91"/>
      <c r="D10" s="91"/>
      <c r="E10" s="91"/>
      <c r="F10" s="91"/>
      <c r="G10" s="91"/>
      <c r="H10" s="91"/>
      <c r="I10" s="91"/>
      <c r="J10" s="92"/>
    </row>
    <row r="12" spans="1:10" x14ac:dyDescent="0.25">
      <c r="A12" s="20" t="s">
        <v>17</v>
      </c>
      <c r="B12" s="20" t="s">
        <v>18</v>
      </c>
      <c r="H12" s="21" t="s">
        <v>19</v>
      </c>
      <c r="I12" s="25" t="s">
        <v>20</v>
      </c>
      <c r="J12" s="26" t="s">
        <v>59</v>
      </c>
    </row>
    <row r="13" spans="1:10" x14ac:dyDescent="0.25">
      <c r="H13" s="21" t="s">
        <v>21</v>
      </c>
      <c r="I13" s="25" t="s">
        <v>20</v>
      </c>
      <c r="J13" s="27" t="s">
        <v>60</v>
      </c>
    </row>
    <row r="14" spans="1:10" x14ac:dyDescent="0.25">
      <c r="H14" s="21" t="s">
        <v>22</v>
      </c>
      <c r="I14" s="25" t="s">
        <v>20</v>
      </c>
      <c r="J14" s="20" t="s">
        <v>23</v>
      </c>
    </row>
    <row r="15" spans="1:10" x14ac:dyDescent="0.25">
      <c r="A15" s="20" t="s">
        <v>24</v>
      </c>
      <c r="B15" s="26" t="s">
        <v>25</v>
      </c>
      <c r="C15" s="26"/>
      <c r="I15" s="25"/>
    </row>
    <row r="16" spans="1:10" ht="16.5" thickBot="1" x14ac:dyDescent="0.3"/>
    <row r="17" spans="1:18" ht="26.25" customHeight="1" x14ac:dyDescent="0.25">
      <c r="A17" s="28" t="s">
        <v>26</v>
      </c>
      <c r="B17" s="29" t="s">
        <v>27</v>
      </c>
      <c r="C17" s="29" t="s">
        <v>28</v>
      </c>
      <c r="D17" s="29" t="s">
        <v>29</v>
      </c>
      <c r="E17" s="29" t="s">
        <v>30</v>
      </c>
      <c r="F17" s="30" t="s">
        <v>31</v>
      </c>
      <c r="G17" s="30" t="s">
        <v>32</v>
      </c>
      <c r="H17" s="93" t="s">
        <v>33</v>
      </c>
      <c r="I17" s="94"/>
      <c r="J17" s="31" t="s">
        <v>34</v>
      </c>
    </row>
    <row r="18" spans="1:18" ht="61.5" customHeight="1" x14ac:dyDescent="0.25">
      <c r="A18" s="32">
        <v>1</v>
      </c>
      <c r="B18" s="33">
        <v>44394</v>
      </c>
      <c r="C18" s="34" t="s">
        <v>61</v>
      </c>
      <c r="D18" s="35" t="s">
        <v>35</v>
      </c>
      <c r="E18" s="35" t="s">
        <v>36</v>
      </c>
      <c r="F18" s="36">
        <v>22</v>
      </c>
      <c r="G18" s="37">
        <v>420</v>
      </c>
      <c r="H18" s="95">
        <v>7000</v>
      </c>
      <c r="I18" s="96"/>
      <c r="J18" s="38">
        <f>G18*H18</f>
        <v>2940000</v>
      </c>
      <c r="L18"/>
    </row>
    <row r="19" spans="1:18" ht="61.5" customHeight="1" x14ac:dyDescent="0.25">
      <c r="A19" s="32">
        <f>A18+1</f>
        <v>2</v>
      </c>
      <c r="B19" s="33">
        <v>44395</v>
      </c>
      <c r="C19" s="34" t="s">
        <v>90</v>
      </c>
      <c r="D19" s="35" t="s">
        <v>35</v>
      </c>
      <c r="E19" s="35" t="s">
        <v>36</v>
      </c>
      <c r="F19" s="36">
        <v>10</v>
      </c>
      <c r="G19" s="36">
        <v>235</v>
      </c>
      <c r="H19" s="95">
        <v>7000</v>
      </c>
      <c r="I19" s="96"/>
      <c r="J19" s="38">
        <f>G19*H19</f>
        <v>1645000</v>
      </c>
      <c r="L19"/>
    </row>
    <row r="20" spans="1:18" ht="61.5" customHeight="1" x14ac:dyDescent="0.25">
      <c r="A20" s="32">
        <f t="shared" ref="A20" si="0">A19+1</f>
        <v>3</v>
      </c>
      <c r="B20" s="33">
        <v>44396</v>
      </c>
      <c r="C20" s="34" t="s">
        <v>116</v>
      </c>
      <c r="D20" s="35" t="s">
        <v>35</v>
      </c>
      <c r="E20" s="35" t="s">
        <v>36</v>
      </c>
      <c r="F20" s="36">
        <v>11</v>
      </c>
      <c r="G20" s="37">
        <v>249</v>
      </c>
      <c r="H20" s="95">
        <v>7000</v>
      </c>
      <c r="I20" s="96"/>
      <c r="J20" s="38">
        <f t="shared" ref="J20" si="1">G20*H20</f>
        <v>1743000</v>
      </c>
      <c r="L20"/>
    </row>
    <row r="21" spans="1:18" ht="32.25" customHeight="1" thickBot="1" x14ac:dyDescent="0.3">
      <c r="A21" s="97" t="s">
        <v>37</v>
      </c>
      <c r="B21" s="98"/>
      <c r="C21" s="98"/>
      <c r="D21" s="98"/>
      <c r="E21" s="98"/>
      <c r="F21" s="98"/>
      <c r="G21" s="98"/>
      <c r="H21" s="98"/>
      <c r="I21" s="99"/>
      <c r="J21" s="39">
        <f>SUM(J18:J20)</f>
        <v>6328000</v>
      </c>
    </row>
    <row r="22" spans="1:18" x14ac:dyDescent="0.25">
      <c r="A22" s="100"/>
      <c r="B22" s="100"/>
      <c r="C22" s="40"/>
      <c r="D22" s="40"/>
      <c r="E22" s="40"/>
      <c r="F22" s="40"/>
      <c r="G22" s="40"/>
      <c r="H22" s="41"/>
      <c r="I22" s="41"/>
      <c r="J22" s="42"/>
    </row>
    <row r="23" spans="1:18" x14ac:dyDescent="0.25">
      <c r="A23" s="40"/>
      <c r="B23" s="40"/>
      <c r="C23" s="40"/>
      <c r="D23" s="40"/>
      <c r="E23" s="40"/>
      <c r="F23" s="40"/>
      <c r="G23" s="40"/>
      <c r="H23" s="43" t="s">
        <v>38</v>
      </c>
      <c r="I23" s="44" t="e">
        <f>#REF!*1%</f>
        <v>#REF!</v>
      </c>
      <c r="J23" s="42">
        <f>J21*1%</f>
        <v>63280</v>
      </c>
    </row>
    <row r="24" spans="1:18" x14ac:dyDescent="0.25">
      <c r="A24" s="40"/>
      <c r="B24" s="40"/>
      <c r="C24" s="40"/>
      <c r="D24" s="40"/>
      <c r="E24" s="40"/>
      <c r="F24" s="40"/>
      <c r="G24" s="40"/>
      <c r="H24" s="43" t="s">
        <v>39</v>
      </c>
      <c r="I24" s="42">
        <f>I22*10%</f>
        <v>0</v>
      </c>
      <c r="J24" s="42">
        <v>0</v>
      </c>
    </row>
    <row r="25" spans="1:18" ht="16.5" thickBot="1" x14ac:dyDescent="0.3">
      <c r="E25" s="19"/>
      <c r="F25" s="19"/>
      <c r="G25" s="19"/>
      <c r="H25" s="45" t="s">
        <v>40</v>
      </c>
      <c r="I25" s="46">
        <v>0</v>
      </c>
      <c r="J25" s="46">
        <v>0</v>
      </c>
      <c r="R25" s="20" t="s">
        <v>9</v>
      </c>
    </row>
    <row r="26" spans="1:18" x14ac:dyDescent="0.25">
      <c r="E26" s="19"/>
      <c r="F26" s="19"/>
      <c r="G26" s="19"/>
      <c r="H26" s="47" t="s">
        <v>41</v>
      </c>
      <c r="I26" s="48" t="e">
        <f>I21+I23</f>
        <v>#REF!</v>
      </c>
      <c r="J26" s="48">
        <f>J21+J23</f>
        <v>6391280</v>
      </c>
    </row>
    <row r="27" spans="1:18" x14ac:dyDescent="0.25">
      <c r="E27" s="19"/>
      <c r="F27" s="19"/>
      <c r="G27" s="19"/>
      <c r="H27" s="47"/>
      <c r="I27" s="48"/>
      <c r="J27" s="48"/>
    </row>
    <row r="28" spans="1:18" x14ac:dyDescent="0.25">
      <c r="A28" s="19" t="s">
        <v>117</v>
      </c>
      <c r="D28" s="19"/>
      <c r="E28" s="19"/>
      <c r="F28" s="19"/>
      <c r="G28" s="19"/>
      <c r="H28" s="47"/>
      <c r="I28" s="47"/>
      <c r="J28" s="48"/>
    </row>
    <row r="29" spans="1:18" x14ac:dyDescent="0.25">
      <c r="A29" s="49"/>
      <c r="D29" s="19"/>
      <c r="E29" s="19"/>
      <c r="F29" s="19"/>
      <c r="G29" s="19"/>
      <c r="H29" s="47"/>
      <c r="I29" s="47"/>
      <c r="J29" s="48"/>
    </row>
    <row r="30" spans="1:18" x14ac:dyDescent="0.25">
      <c r="D30" s="19"/>
      <c r="E30" s="19"/>
      <c r="F30" s="19"/>
      <c r="G30" s="19"/>
      <c r="H30" s="47"/>
      <c r="I30" s="47"/>
      <c r="J30" s="48"/>
    </row>
    <row r="31" spans="1:18" x14ac:dyDescent="0.25">
      <c r="A31" s="50" t="s">
        <v>42</v>
      </c>
    </row>
    <row r="32" spans="1:18" x14ac:dyDescent="0.25">
      <c r="A32" s="51" t="s">
        <v>43</v>
      </c>
      <c r="B32" s="52"/>
      <c r="C32" s="52"/>
      <c r="D32" s="53"/>
      <c r="E32" s="53"/>
      <c r="F32" s="53"/>
      <c r="G32" s="53"/>
    </row>
    <row r="33" spans="1:10" x14ac:dyDescent="0.25">
      <c r="A33" s="51" t="s">
        <v>44</v>
      </c>
      <c r="B33" s="52"/>
      <c r="C33" s="52"/>
      <c r="D33" s="53"/>
      <c r="E33" s="53"/>
      <c r="F33" s="53"/>
      <c r="G33" s="53"/>
    </row>
    <row r="34" spans="1:10" x14ac:dyDescent="0.25">
      <c r="A34" s="54" t="s">
        <v>45</v>
      </c>
      <c r="B34" s="55"/>
      <c r="C34" s="55"/>
      <c r="D34" s="53"/>
      <c r="E34" s="53"/>
      <c r="F34" s="53"/>
      <c r="G34" s="53"/>
    </row>
    <row r="35" spans="1:10" x14ac:dyDescent="0.25">
      <c r="A35" s="56" t="s">
        <v>10</v>
      </c>
      <c r="B35" s="57"/>
      <c r="C35" s="57"/>
      <c r="D35" s="53"/>
      <c r="E35" s="53"/>
      <c r="F35" s="53"/>
      <c r="G35" s="53"/>
    </row>
    <row r="36" spans="1:10" x14ac:dyDescent="0.25">
      <c r="A36" s="58"/>
      <c r="B36" s="58"/>
      <c r="C36" s="58"/>
    </row>
    <row r="37" spans="1:10" x14ac:dyDescent="0.25">
      <c r="H37" s="59" t="s">
        <v>46</v>
      </c>
      <c r="I37" s="87" t="str">
        <f>+J13</f>
        <v xml:space="preserve"> 28 Juli 2021</v>
      </c>
      <c r="J37" s="88"/>
    </row>
    <row r="41" spans="1:10" ht="18" customHeight="1" x14ac:dyDescent="0.25"/>
    <row r="42" spans="1:10" ht="17.25" customHeight="1" x14ac:dyDescent="0.25"/>
    <row r="44" spans="1:10" x14ac:dyDescent="0.25">
      <c r="H44" s="89" t="s">
        <v>47</v>
      </c>
      <c r="I44" s="89"/>
      <c r="J44" s="89"/>
    </row>
  </sheetData>
  <mergeCells count="9">
    <mergeCell ref="I37:J37"/>
    <mergeCell ref="H44:J44"/>
    <mergeCell ref="A10:J10"/>
    <mergeCell ref="H17:I17"/>
    <mergeCell ref="H18:I18"/>
    <mergeCell ref="H19:I19"/>
    <mergeCell ref="H20:I20"/>
    <mergeCell ref="A21:I21"/>
    <mergeCell ref="A22:B2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E18" sqref="E18"/>
    </sheetView>
  </sheetViews>
  <sheetFormatPr defaultRowHeight="15" x14ac:dyDescent="0.2"/>
  <cols>
    <col min="1" max="1" width="7.85546875" style="4" customWidth="1"/>
    <col min="2" max="2" width="19.140625" style="2" customWidth="1"/>
    <col min="3" max="3" width="14.42578125" style="2" customWidth="1"/>
    <col min="4" max="4" width="10" style="3" customWidth="1"/>
    <col min="5" max="5" width="7.85546875" style="12" customWidth="1"/>
    <col min="6" max="6" width="8.85546875" style="3" customWidth="1"/>
    <col min="7" max="7" width="9.7109375" style="3" customWidth="1"/>
    <col min="8" max="8" width="14" style="6" customWidth="1"/>
    <col min="9" max="11" width="3.85546875" style="3" customWidth="1"/>
    <col min="12" max="12" width="5.85546875" style="3" customWidth="1"/>
    <col min="13" max="13" width="8.5703125" style="3" customWidth="1"/>
    <col min="14" max="14" width="6.5703125" style="17" customWidth="1"/>
    <col min="15" max="15" width="7.7109375" style="17" customWidth="1"/>
    <col min="16" max="16" width="13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115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8.5" customHeight="1" x14ac:dyDescent="0.2">
      <c r="A3" s="101" t="s">
        <v>61</v>
      </c>
      <c r="B3" s="15" t="s">
        <v>62</v>
      </c>
      <c r="C3" s="108" t="s">
        <v>63</v>
      </c>
      <c r="D3" s="109" t="s">
        <v>3</v>
      </c>
      <c r="E3" s="110">
        <v>44394</v>
      </c>
      <c r="F3" s="108" t="s">
        <v>64</v>
      </c>
      <c r="G3" s="109" t="s">
        <v>65</v>
      </c>
      <c r="H3" s="111" t="s">
        <v>66</v>
      </c>
      <c r="I3" s="109">
        <v>45</v>
      </c>
      <c r="J3" s="109">
        <v>50</v>
      </c>
      <c r="K3" s="109">
        <v>28</v>
      </c>
      <c r="L3" s="109">
        <v>6</v>
      </c>
      <c r="M3" s="109">
        <v>15.75</v>
      </c>
      <c r="N3" s="112">
        <v>16</v>
      </c>
      <c r="O3" s="113">
        <v>7000</v>
      </c>
      <c r="P3" s="114">
        <f>Table2[[#This Row],[PEMBULATAN]]*O3</f>
        <v>112000</v>
      </c>
    </row>
    <row r="4" spans="1:16" ht="28.5" customHeight="1" x14ac:dyDescent="0.2">
      <c r="A4" s="101"/>
      <c r="B4" s="81" t="s">
        <v>67</v>
      </c>
      <c r="C4" s="9" t="s">
        <v>68</v>
      </c>
      <c r="D4" s="1" t="s">
        <v>3</v>
      </c>
      <c r="E4" s="13">
        <v>44394</v>
      </c>
      <c r="F4" s="9" t="s">
        <v>64</v>
      </c>
      <c r="G4" s="1" t="s">
        <v>65</v>
      </c>
      <c r="H4" s="10" t="s">
        <v>66</v>
      </c>
      <c r="I4" s="1">
        <v>50</v>
      </c>
      <c r="J4" s="1">
        <v>42</v>
      </c>
      <c r="K4" s="1">
        <v>26</v>
      </c>
      <c r="L4" s="1">
        <v>9</v>
      </c>
      <c r="M4" s="1">
        <v>13.65</v>
      </c>
      <c r="N4" s="8">
        <v>14</v>
      </c>
      <c r="O4" s="69">
        <v>7000</v>
      </c>
      <c r="P4" s="70">
        <f>Table2[[#This Row],[PEMBULATAN]]*O4</f>
        <v>98000</v>
      </c>
    </row>
    <row r="5" spans="1:16" ht="28.5" customHeight="1" x14ac:dyDescent="0.2">
      <c r="A5" s="15"/>
      <c r="B5" s="15" t="s">
        <v>69</v>
      </c>
      <c r="C5" s="9" t="s">
        <v>70</v>
      </c>
      <c r="D5" s="1" t="s">
        <v>3</v>
      </c>
      <c r="E5" s="13">
        <v>44394</v>
      </c>
      <c r="F5" s="9" t="s">
        <v>64</v>
      </c>
      <c r="G5" s="1" t="s">
        <v>65</v>
      </c>
      <c r="H5" s="10" t="s">
        <v>66</v>
      </c>
      <c r="I5" s="1">
        <v>52</v>
      </c>
      <c r="J5" s="1">
        <v>25</v>
      </c>
      <c r="K5" s="1">
        <v>60</v>
      </c>
      <c r="L5" s="1">
        <v>25</v>
      </c>
      <c r="M5" s="1">
        <v>19.5</v>
      </c>
      <c r="N5" s="8">
        <v>25</v>
      </c>
      <c r="O5" s="69">
        <v>7000</v>
      </c>
      <c r="P5" s="70">
        <f>Table2[[#This Row],[PEMBULATAN]]*O5</f>
        <v>175000</v>
      </c>
    </row>
    <row r="6" spans="1:16" ht="28.5" customHeight="1" x14ac:dyDescent="0.2">
      <c r="A6" s="15"/>
      <c r="B6" s="15"/>
      <c r="C6" s="80" t="s">
        <v>71</v>
      </c>
      <c r="D6" s="18" t="s">
        <v>3</v>
      </c>
      <c r="E6" s="13">
        <v>44394</v>
      </c>
      <c r="F6" s="9" t="s">
        <v>64</v>
      </c>
      <c r="G6" s="1" t="s">
        <v>65</v>
      </c>
      <c r="H6" s="82" t="s">
        <v>66</v>
      </c>
      <c r="I6" s="18">
        <v>60</v>
      </c>
      <c r="J6" s="18">
        <v>47</v>
      </c>
      <c r="K6" s="18">
        <v>30</v>
      </c>
      <c r="L6" s="18">
        <v>18</v>
      </c>
      <c r="M6" s="83">
        <v>21.15</v>
      </c>
      <c r="N6" s="79">
        <v>21</v>
      </c>
      <c r="O6" s="69">
        <v>7000</v>
      </c>
      <c r="P6" s="70">
        <f>Table2[[#This Row],[PEMBULATAN]]*O6</f>
        <v>147000</v>
      </c>
    </row>
    <row r="7" spans="1:16" ht="28.5" customHeight="1" x14ac:dyDescent="0.2">
      <c r="A7" s="15"/>
      <c r="B7" s="15"/>
      <c r="C7" s="80" t="s">
        <v>72</v>
      </c>
      <c r="D7" s="18" t="s">
        <v>3</v>
      </c>
      <c r="E7" s="13">
        <v>44394</v>
      </c>
      <c r="F7" s="9" t="s">
        <v>64</v>
      </c>
      <c r="G7" s="1" t="s">
        <v>65</v>
      </c>
      <c r="H7" s="82" t="s">
        <v>66</v>
      </c>
      <c r="I7" s="18">
        <v>78</v>
      </c>
      <c r="J7" s="18">
        <v>8</v>
      </c>
      <c r="K7" s="18">
        <v>7</v>
      </c>
      <c r="L7" s="18">
        <v>6</v>
      </c>
      <c r="M7" s="83">
        <v>1.0920000000000001</v>
      </c>
      <c r="N7" s="79">
        <v>6</v>
      </c>
      <c r="O7" s="69">
        <v>7000</v>
      </c>
      <c r="P7" s="70">
        <f>Table2[[#This Row],[PEMBULATAN]]*O7</f>
        <v>42000</v>
      </c>
    </row>
    <row r="8" spans="1:16" ht="28.5" customHeight="1" x14ac:dyDescent="0.2">
      <c r="A8" s="15"/>
      <c r="B8" s="15"/>
      <c r="C8" s="80" t="s">
        <v>73</v>
      </c>
      <c r="D8" s="18" t="s">
        <v>3</v>
      </c>
      <c r="E8" s="13">
        <v>44394</v>
      </c>
      <c r="F8" s="9" t="s">
        <v>64</v>
      </c>
      <c r="G8" s="1" t="s">
        <v>65</v>
      </c>
      <c r="H8" s="82" t="s">
        <v>66</v>
      </c>
      <c r="I8" s="18">
        <v>43</v>
      </c>
      <c r="J8" s="18">
        <v>20</v>
      </c>
      <c r="K8" s="18">
        <v>23</v>
      </c>
      <c r="L8" s="18">
        <v>5</v>
      </c>
      <c r="M8" s="83">
        <v>4.9450000000000003</v>
      </c>
      <c r="N8" s="79">
        <v>5</v>
      </c>
      <c r="O8" s="69">
        <v>7000</v>
      </c>
      <c r="P8" s="70">
        <f>Table2[[#This Row],[PEMBULATAN]]*O8</f>
        <v>35000</v>
      </c>
    </row>
    <row r="9" spans="1:16" ht="28.5" customHeight="1" x14ac:dyDescent="0.2">
      <c r="A9" s="15"/>
      <c r="B9" s="15"/>
      <c r="C9" s="80" t="s">
        <v>74</v>
      </c>
      <c r="D9" s="18" t="s">
        <v>3</v>
      </c>
      <c r="E9" s="13">
        <v>44394</v>
      </c>
      <c r="F9" s="9" t="s">
        <v>64</v>
      </c>
      <c r="G9" s="1" t="s">
        <v>65</v>
      </c>
      <c r="H9" s="82" t="s">
        <v>66</v>
      </c>
      <c r="I9" s="18">
        <v>60</v>
      </c>
      <c r="J9" s="18">
        <v>32</v>
      </c>
      <c r="K9" s="18">
        <v>20</v>
      </c>
      <c r="L9" s="18">
        <v>47</v>
      </c>
      <c r="M9" s="83">
        <v>9.6</v>
      </c>
      <c r="N9" s="79">
        <v>47</v>
      </c>
      <c r="O9" s="69">
        <v>7000</v>
      </c>
      <c r="P9" s="70">
        <f>Table2[[#This Row],[PEMBULATAN]]*O9</f>
        <v>329000</v>
      </c>
    </row>
    <row r="10" spans="1:16" ht="28.5" customHeight="1" x14ac:dyDescent="0.2">
      <c r="A10" s="15"/>
      <c r="B10" s="15"/>
      <c r="C10" s="80" t="s">
        <v>75</v>
      </c>
      <c r="D10" s="18" t="s">
        <v>3</v>
      </c>
      <c r="E10" s="13">
        <v>44394</v>
      </c>
      <c r="F10" s="9" t="s">
        <v>64</v>
      </c>
      <c r="G10" s="1" t="s">
        <v>65</v>
      </c>
      <c r="H10" s="82" t="s">
        <v>66</v>
      </c>
      <c r="I10" s="18">
        <v>48</v>
      </c>
      <c r="J10" s="18">
        <v>39</v>
      </c>
      <c r="K10" s="18">
        <v>36</v>
      </c>
      <c r="L10" s="18">
        <v>10</v>
      </c>
      <c r="M10" s="83">
        <v>16.847999999999999</v>
      </c>
      <c r="N10" s="79">
        <v>17</v>
      </c>
      <c r="O10" s="69">
        <v>7000</v>
      </c>
      <c r="P10" s="70">
        <f>Table2[[#This Row],[PEMBULATAN]]*O10</f>
        <v>119000</v>
      </c>
    </row>
    <row r="11" spans="1:16" ht="28.5" customHeight="1" x14ac:dyDescent="0.2">
      <c r="A11" s="15"/>
      <c r="B11" s="15"/>
      <c r="C11" s="80" t="s">
        <v>76</v>
      </c>
      <c r="D11" s="18" t="s">
        <v>3</v>
      </c>
      <c r="E11" s="13">
        <v>44394</v>
      </c>
      <c r="F11" s="9" t="s">
        <v>64</v>
      </c>
      <c r="G11" s="1" t="s">
        <v>65</v>
      </c>
      <c r="H11" s="82" t="s">
        <v>66</v>
      </c>
      <c r="I11" s="18">
        <v>120</v>
      </c>
      <c r="J11" s="18">
        <v>30</v>
      </c>
      <c r="K11" s="18">
        <v>17</v>
      </c>
      <c r="L11" s="18">
        <v>8</v>
      </c>
      <c r="M11" s="83">
        <v>15.3</v>
      </c>
      <c r="N11" s="79">
        <v>16</v>
      </c>
      <c r="O11" s="69">
        <v>7000</v>
      </c>
      <c r="P11" s="70">
        <f>Table2[[#This Row],[PEMBULATAN]]*O11</f>
        <v>112000</v>
      </c>
    </row>
    <row r="12" spans="1:16" ht="28.5" customHeight="1" x14ac:dyDescent="0.2">
      <c r="A12" s="15"/>
      <c r="B12" s="15"/>
      <c r="C12" s="80" t="s">
        <v>77</v>
      </c>
      <c r="D12" s="18" t="s">
        <v>3</v>
      </c>
      <c r="E12" s="13">
        <v>44394</v>
      </c>
      <c r="F12" s="9" t="s">
        <v>64</v>
      </c>
      <c r="G12" s="1" t="s">
        <v>65</v>
      </c>
      <c r="H12" s="82" t="s">
        <v>66</v>
      </c>
      <c r="I12" s="18">
        <v>35</v>
      </c>
      <c r="J12" s="18">
        <v>40</v>
      </c>
      <c r="K12" s="18">
        <v>33</v>
      </c>
      <c r="L12" s="18">
        <v>7</v>
      </c>
      <c r="M12" s="83">
        <v>11.55</v>
      </c>
      <c r="N12" s="79">
        <v>12</v>
      </c>
      <c r="O12" s="69">
        <v>7000</v>
      </c>
      <c r="P12" s="70">
        <f>Table2[[#This Row],[PEMBULATAN]]*O12</f>
        <v>84000</v>
      </c>
    </row>
    <row r="13" spans="1:16" ht="28.5" customHeight="1" x14ac:dyDescent="0.2">
      <c r="A13" s="15"/>
      <c r="B13" s="15"/>
      <c r="C13" s="80" t="s">
        <v>78</v>
      </c>
      <c r="D13" s="18" t="s">
        <v>3</v>
      </c>
      <c r="E13" s="13">
        <v>44394</v>
      </c>
      <c r="F13" s="9" t="s">
        <v>64</v>
      </c>
      <c r="G13" s="1" t="s">
        <v>65</v>
      </c>
      <c r="H13" s="82" t="s">
        <v>66</v>
      </c>
      <c r="I13" s="18">
        <v>28</v>
      </c>
      <c r="J13" s="18">
        <v>8</v>
      </c>
      <c r="K13" s="18">
        <v>60</v>
      </c>
      <c r="L13" s="18">
        <v>7</v>
      </c>
      <c r="M13" s="83">
        <v>3.36</v>
      </c>
      <c r="N13" s="79">
        <v>7</v>
      </c>
      <c r="O13" s="69">
        <v>7000</v>
      </c>
      <c r="P13" s="70">
        <f>Table2[[#This Row],[PEMBULATAN]]*O13</f>
        <v>49000</v>
      </c>
    </row>
    <row r="14" spans="1:16" ht="28.5" customHeight="1" x14ac:dyDescent="0.2">
      <c r="A14" s="15"/>
      <c r="B14" s="15"/>
      <c r="C14" s="80" t="s">
        <v>79</v>
      </c>
      <c r="D14" s="18" t="s">
        <v>3</v>
      </c>
      <c r="E14" s="13">
        <v>44394</v>
      </c>
      <c r="F14" s="9" t="s">
        <v>64</v>
      </c>
      <c r="G14" s="1" t="s">
        <v>65</v>
      </c>
      <c r="H14" s="82" t="s">
        <v>66</v>
      </c>
      <c r="I14" s="18">
        <v>45</v>
      </c>
      <c r="J14" s="18">
        <v>30</v>
      </c>
      <c r="K14" s="18">
        <v>25</v>
      </c>
      <c r="L14" s="18">
        <v>6</v>
      </c>
      <c r="M14" s="83">
        <v>8.4375</v>
      </c>
      <c r="N14" s="79">
        <v>9</v>
      </c>
      <c r="O14" s="69">
        <v>7000</v>
      </c>
      <c r="P14" s="70">
        <f>Table2[[#This Row],[PEMBULATAN]]*O14</f>
        <v>63000</v>
      </c>
    </row>
    <row r="15" spans="1:16" ht="28.5" customHeight="1" x14ac:dyDescent="0.2">
      <c r="A15" s="15"/>
      <c r="B15" s="15"/>
      <c r="C15" s="80" t="s">
        <v>80</v>
      </c>
      <c r="D15" s="18" t="s">
        <v>3</v>
      </c>
      <c r="E15" s="13">
        <v>44394</v>
      </c>
      <c r="F15" s="9" t="s">
        <v>64</v>
      </c>
      <c r="G15" s="1" t="s">
        <v>65</v>
      </c>
      <c r="H15" s="82" t="s">
        <v>66</v>
      </c>
      <c r="I15" s="18">
        <v>40</v>
      </c>
      <c r="J15" s="18">
        <v>40</v>
      </c>
      <c r="K15" s="18">
        <v>75</v>
      </c>
      <c r="L15" s="18">
        <v>23</v>
      </c>
      <c r="M15" s="83">
        <v>30</v>
      </c>
      <c r="N15" s="79">
        <v>30</v>
      </c>
      <c r="O15" s="69">
        <v>7000</v>
      </c>
      <c r="P15" s="70">
        <f>Table2[[#This Row],[PEMBULATAN]]*O15</f>
        <v>210000</v>
      </c>
    </row>
    <row r="16" spans="1:16" ht="28.5" customHeight="1" x14ac:dyDescent="0.2">
      <c r="A16" s="15"/>
      <c r="B16" s="15"/>
      <c r="C16" s="80" t="s">
        <v>81</v>
      </c>
      <c r="D16" s="18" t="s">
        <v>3</v>
      </c>
      <c r="E16" s="13">
        <v>44394</v>
      </c>
      <c r="F16" s="9" t="s">
        <v>64</v>
      </c>
      <c r="G16" s="1" t="s">
        <v>65</v>
      </c>
      <c r="H16" s="82" t="s">
        <v>66</v>
      </c>
      <c r="I16" s="18">
        <v>60</v>
      </c>
      <c r="J16" s="18">
        <v>52</v>
      </c>
      <c r="K16" s="18">
        <v>36</v>
      </c>
      <c r="L16" s="18">
        <v>12</v>
      </c>
      <c r="M16" s="83">
        <v>28.08</v>
      </c>
      <c r="N16" s="79">
        <v>28</v>
      </c>
      <c r="O16" s="69">
        <v>7000</v>
      </c>
      <c r="P16" s="70">
        <f>Table2[[#This Row],[PEMBULATAN]]*O16</f>
        <v>196000</v>
      </c>
    </row>
    <row r="17" spans="1:16" ht="28.5" customHeight="1" x14ac:dyDescent="0.2">
      <c r="A17" s="15"/>
      <c r="B17" s="15"/>
      <c r="C17" s="80" t="s">
        <v>82</v>
      </c>
      <c r="D17" s="18" t="s">
        <v>3</v>
      </c>
      <c r="E17" s="13">
        <v>44394</v>
      </c>
      <c r="F17" s="9" t="s">
        <v>64</v>
      </c>
      <c r="G17" s="1" t="s">
        <v>65</v>
      </c>
      <c r="H17" s="82" t="s">
        <v>66</v>
      </c>
      <c r="I17" s="18">
        <v>103</v>
      </c>
      <c r="J17" s="18">
        <v>14</v>
      </c>
      <c r="K17" s="18">
        <v>13</v>
      </c>
      <c r="L17" s="18">
        <v>19</v>
      </c>
      <c r="M17" s="83">
        <v>4.6864999999999997</v>
      </c>
      <c r="N17" s="79">
        <v>19</v>
      </c>
      <c r="O17" s="69">
        <v>7000</v>
      </c>
      <c r="P17" s="70">
        <f>Table2[[#This Row],[PEMBULATAN]]*O17</f>
        <v>133000</v>
      </c>
    </row>
    <row r="18" spans="1:16" ht="28.5" customHeight="1" x14ac:dyDescent="0.2">
      <c r="A18" s="15"/>
      <c r="B18" s="15"/>
      <c r="C18" s="9" t="s">
        <v>83</v>
      </c>
      <c r="D18" s="1" t="s">
        <v>3</v>
      </c>
      <c r="E18" s="13">
        <v>44394</v>
      </c>
      <c r="F18" s="9" t="s">
        <v>64</v>
      </c>
      <c r="G18" s="1" t="s">
        <v>65</v>
      </c>
      <c r="H18" s="10" t="s">
        <v>66</v>
      </c>
      <c r="I18" s="1">
        <v>56</v>
      </c>
      <c r="J18" s="1">
        <v>43</v>
      </c>
      <c r="K18" s="1">
        <v>27</v>
      </c>
      <c r="L18" s="1">
        <v>9</v>
      </c>
      <c r="M18" s="1">
        <v>16.254000000000001</v>
      </c>
      <c r="N18" s="8">
        <v>16</v>
      </c>
      <c r="O18" s="69">
        <v>7000</v>
      </c>
      <c r="P18" s="70">
        <f>Table2[[#This Row],[PEMBULATAN]]*O18</f>
        <v>112000</v>
      </c>
    </row>
    <row r="19" spans="1:16" ht="28.5" customHeight="1" x14ac:dyDescent="0.2">
      <c r="A19" s="15"/>
      <c r="B19" s="15"/>
      <c r="C19" s="80" t="s">
        <v>84</v>
      </c>
      <c r="D19" s="18" t="s">
        <v>3</v>
      </c>
      <c r="E19" s="13">
        <v>44394</v>
      </c>
      <c r="F19" s="9" t="s">
        <v>64</v>
      </c>
      <c r="G19" s="1" t="s">
        <v>65</v>
      </c>
      <c r="H19" s="82" t="s">
        <v>66</v>
      </c>
      <c r="I19" s="18">
        <v>26</v>
      </c>
      <c r="J19" s="18">
        <v>40</v>
      </c>
      <c r="K19" s="18">
        <v>63</v>
      </c>
      <c r="L19" s="18">
        <v>12</v>
      </c>
      <c r="M19" s="83">
        <v>16.38</v>
      </c>
      <c r="N19" s="79">
        <v>17</v>
      </c>
      <c r="O19" s="69">
        <v>7000</v>
      </c>
      <c r="P19" s="70">
        <f>Table2[[#This Row],[PEMBULATAN]]*O19</f>
        <v>119000</v>
      </c>
    </row>
    <row r="20" spans="1:16" ht="28.5" customHeight="1" x14ac:dyDescent="0.2">
      <c r="A20" s="16"/>
      <c r="B20" s="16"/>
      <c r="C20" s="80" t="s">
        <v>85</v>
      </c>
      <c r="D20" s="18" t="s">
        <v>3</v>
      </c>
      <c r="E20" s="13">
        <v>44394</v>
      </c>
      <c r="F20" s="9" t="s">
        <v>64</v>
      </c>
      <c r="G20" s="1" t="s">
        <v>65</v>
      </c>
      <c r="H20" s="82" t="s">
        <v>66</v>
      </c>
      <c r="I20" s="18">
        <v>88</v>
      </c>
      <c r="J20" s="18">
        <v>35</v>
      </c>
      <c r="K20" s="18">
        <v>30</v>
      </c>
      <c r="L20" s="18">
        <v>11</v>
      </c>
      <c r="M20" s="83">
        <v>23.1</v>
      </c>
      <c r="N20" s="79">
        <v>23</v>
      </c>
      <c r="O20" s="69">
        <v>7000</v>
      </c>
      <c r="P20" s="70">
        <f>Table2[[#This Row],[PEMBULATAN]]*O20</f>
        <v>161000</v>
      </c>
    </row>
    <row r="21" spans="1:16" ht="28.5" customHeight="1" x14ac:dyDescent="0.2">
      <c r="A21" s="15"/>
      <c r="B21" s="15"/>
      <c r="C21" s="80" t="s">
        <v>86</v>
      </c>
      <c r="D21" s="18" t="s">
        <v>3</v>
      </c>
      <c r="E21" s="13">
        <v>44394</v>
      </c>
      <c r="F21" s="9" t="s">
        <v>64</v>
      </c>
      <c r="G21" s="1" t="s">
        <v>65</v>
      </c>
      <c r="H21" s="82" t="s">
        <v>66</v>
      </c>
      <c r="I21" s="18">
        <v>78</v>
      </c>
      <c r="J21" s="18">
        <v>53</v>
      </c>
      <c r="K21" s="18">
        <v>22</v>
      </c>
      <c r="L21" s="18">
        <v>19</v>
      </c>
      <c r="M21" s="83">
        <v>22.736999999999998</v>
      </c>
      <c r="N21" s="79">
        <v>23</v>
      </c>
      <c r="O21" s="69">
        <v>7000</v>
      </c>
      <c r="P21" s="70">
        <f>Table2[[#This Row],[PEMBULATAN]]*O21</f>
        <v>161000</v>
      </c>
    </row>
    <row r="22" spans="1:16" ht="28.5" customHeight="1" x14ac:dyDescent="0.2">
      <c r="A22" s="15"/>
      <c r="B22" s="15"/>
      <c r="C22" s="9" t="s">
        <v>87</v>
      </c>
      <c r="D22" s="1" t="s">
        <v>3</v>
      </c>
      <c r="E22" s="13">
        <v>44394</v>
      </c>
      <c r="F22" s="9" t="s">
        <v>64</v>
      </c>
      <c r="G22" s="1" t="s">
        <v>65</v>
      </c>
      <c r="H22" s="10" t="s">
        <v>66</v>
      </c>
      <c r="I22" s="1">
        <v>25</v>
      </c>
      <c r="J22" s="1">
        <v>20</v>
      </c>
      <c r="K22" s="1">
        <v>20</v>
      </c>
      <c r="L22" s="1">
        <v>12</v>
      </c>
      <c r="M22" s="1">
        <v>2.5</v>
      </c>
      <c r="N22" s="8">
        <v>12</v>
      </c>
      <c r="O22" s="69">
        <v>7000</v>
      </c>
      <c r="P22" s="70">
        <f>Table2[[#This Row],[PEMBULATAN]]*O22</f>
        <v>84000</v>
      </c>
    </row>
    <row r="23" spans="1:16" ht="28.5" customHeight="1" x14ac:dyDescent="0.2">
      <c r="A23" s="15"/>
      <c r="B23" s="15"/>
      <c r="C23" s="9" t="s">
        <v>88</v>
      </c>
      <c r="D23" s="1" t="s">
        <v>3</v>
      </c>
      <c r="E23" s="13">
        <v>44394</v>
      </c>
      <c r="F23" s="9" t="s">
        <v>64</v>
      </c>
      <c r="G23" s="1" t="s">
        <v>65</v>
      </c>
      <c r="H23" s="10" t="s">
        <v>66</v>
      </c>
      <c r="I23" s="1">
        <v>84</v>
      </c>
      <c r="J23" s="1">
        <v>68</v>
      </c>
      <c r="K23" s="1">
        <v>33</v>
      </c>
      <c r="L23" s="1">
        <v>31</v>
      </c>
      <c r="M23" s="1">
        <v>47.124000000000002</v>
      </c>
      <c r="N23" s="8">
        <v>47</v>
      </c>
      <c r="O23" s="69">
        <v>7000</v>
      </c>
      <c r="P23" s="70">
        <f>Table2[[#This Row],[PEMBULATAN]]*O23</f>
        <v>329000</v>
      </c>
    </row>
    <row r="24" spans="1:16" ht="28.5" customHeight="1" x14ac:dyDescent="0.2">
      <c r="A24" s="16"/>
      <c r="B24" s="16"/>
      <c r="C24" s="9" t="s">
        <v>89</v>
      </c>
      <c r="D24" s="1" t="s">
        <v>3</v>
      </c>
      <c r="E24" s="13">
        <v>44394</v>
      </c>
      <c r="F24" s="9" t="s">
        <v>64</v>
      </c>
      <c r="G24" s="1" t="s">
        <v>65</v>
      </c>
      <c r="H24" s="10" t="s">
        <v>66</v>
      </c>
      <c r="I24" s="1">
        <v>40</v>
      </c>
      <c r="J24" s="1">
        <v>40</v>
      </c>
      <c r="K24" s="1">
        <v>10</v>
      </c>
      <c r="L24" s="1">
        <v>10</v>
      </c>
      <c r="M24" s="84">
        <v>4</v>
      </c>
      <c r="N24" s="8">
        <v>10</v>
      </c>
      <c r="O24" s="69">
        <v>7000</v>
      </c>
      <c r="P24" s="70">
        <f>Table2[[#This Row],[PEMBULATAN]]*O24</f>
        <v>70000</v>
      </c>
    </row>
    <row r="25" spans="1:16" ht="22.5" customHeight="1" x14ac:dyDescent="0.2">
      <c r="A25" s="102" t="s">
        <v>37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4"/>
      <c r="M25" s="78">
        <f>SUBTOTAL(109,Table2[KG VOLUME])</f>
        <v>336.04400000000004</v>
      </c>
      <c r="N25" s="73">
        <f>SUM(N3:N24)</f>
        <v>420</v>
      </c>
      <c r="O25" s="105">
        <f>SUM(P3:P24)</f>
        <v>2940000</v>
      </c>
      <c r="P25" s="106"/>
    </row>
    <row r="26" spans="1:16" x14ac:dyDescent="0.2">
      <c r="A26" s="11"/>
      <c r="H26" s="68"/>
      <c r="N26" s="67" t="s">
        <v>38</v>
      </c>
      <c r="P26" s="74">
        <f>O25*1%</f>
        <v>29400</v>
      </c>
    </row>
    <row r="27" spans="1:16" x14ac:dyDescent="0.2">
      <c r="A27" s="11"/>
      <c r="H27" s="68"/>
      <c r="N27" s="67" t="s">
        <v>39</v>
      </c>
      <c r="P27" s="76">
        <v>0</v>
      </c>
    </row>
    <row r="28" spans="1:16" ht="15.75" thickBot="1" x14ac:dyDescent="0.25">
      <c r="A28" s="11"/>
      <c r="H28" s="68"/>
      <c r="N28" s="67" t="s">
        <v>40</v>
      </c>
      <c r="P28" s="76">
        <v>0</v>
      </c>
    </row>
    <row r="29" spans="1:16" x14ac:dyDescent="0.2">
      <c r="A29" s="11"/>
      <c r="H29" s="68"/>
      <c r="N29" s="71" t="s">
        <v>41</v>
      </c>
      <c r="O29" s="72"/>
      <c r="P29" s="75">
        <f>O25+P26</f>
        <v>2969400</v>
      </c>
    </row>
    <row r="30" spans="1:16" x14ac:dyDescent="0.2">
      <c r="B30" s="61" t="s">
        <v>51</v>
      </c>
      <c r="C30" s="60"/>
      <c r="D30" s="62" t="s">
        <v>52</v>
      </c>
    </row>
  </sheetData>
  <mergeCells count="3">
    <mergeCell ref="A3:A4"/>
    <mergeCell ref="A25:L25"/>
    <mergeCell ref="O25:P25"/>
  </mergeCells>
  <conditionalFormatting sqref="B3">
    <cfRule type="duplicateValues" dxfId="51" priority="21"/>
  </conditionalFormatting>
  <conditionalFormatting sqref="B4">
    <cfRule type="duplicateValues" dxfId="50" priority="20"/>
  </conditionalFormatting>
  <printOptions horizontalCentered="1"/>
  <pageMargins left="0.31496062992125984" right="0.31496062992125984" top="0.74803149606299213" bottom="0.55118110236220474" header="0.31496062992125984" footer="0.31496062992125984"/>
  <pageSetup paperSize="9" scale="90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A3" sqref="A3:A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2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07" t="s">
        <v>90</v>
      </c>
      <c r="B3" s="86" t="s">
        <v>91</v>
      </c>
      <c r="C3" s="9" t="s">
        <v>92</v>
      </c>
      <c r="D3" s="1" t="s">
        <v>3</v>
      </c>
      <c r="E3" s="13">
        <v>44395</v>
      </c>
      <c r="F3" s="9" t="s">
        <v>64</v>
      </c>
      <c r="G3" s="1" t="s">
        <v>65</v>
      </c>
      <c r="H3" s="10" t="s">
        <v>66</v>
      </c>
      <c r="I3" s="1">
        <v>41</v>
      </c>
      <c r="J3" s="1">
        <v>35</v>
      </c>
      <c r="K3" s="1">
        <v>31</v>
      </c>
      <c r="L3" s="1">
        <v>12</v>
      </c>
      <c r="M3" s="1">
        <v>11.12125</v>
      </c>
      <c r="N3" s="8">
        <v>12</v>
      </c>
      <c r="O3" s="69">
        <v>7000</v>
      </c>
      <c r="P3" s="70">
        <f>Table22[[#This Row],[PEMBULATAN]]*O3</f>
        <v>84000</v>
      </c>
    </row>
    <row r="4" spans="1:16" ht="26.25" customHeight="1" x14ac:dyDescent="0.2">
      <c r="A4" s="101"/>
      <c r="B4" s="85"/>
      <c r="C4" s="9" t="s">
        <v>93</v>
      </c>
      <c r="D4" s="1" t="s">
        <v>3</v>
      </c>
      <c r="E4" s="13">
        <v>44395</v>
      </c>
      <c r="F4" s="9" t="s">
        <v>64</v>
      </c>
      <c r="G4" s="1" t="s">
        <v>65</v>
      </c>
      <c r="H4" s="10" t="s">
        <v>66</v>
      </c>
      <c r="I4" s="1">
        <v>25</v>
      </c>
      <c r="J4" s="1">
        <v>26</v>
      </c>
      <c r="K4" s="1">
        <v>16</v>
      </c>
      <c r="L4" s="1">
        <v>5</v>
      </c>
      <c r="M4" s="1">
        <v>2.6</v>
      </c>
      <c r="N4" s="8">
        <v>5</v>
      </c>
      <c r="O4" s="69">
        <v>7000</v>
      </c>
      <c r="P4" s="70">
        <f>Table22[[#This Row],[PEMBULATAN]]*O4</f>
        <v>35000</v>
      </c>
    </row>
    <row r="5" spans="1:16" ht="26.25" customHeight="1" x14ac:dyDescent="0.2">
      <c r="A5" s="15"/>
      <c r="B5" s="14" t="s">
        <v>94</v>
      </c>
      <c r="C5" s="9" t="s">
        <v>95</v>
      </c>
      <c r="D5" s="1" t="s">
        <v>3</v>
      </c>
      <c r="E5" s="13">
        <v>44395</v>
      </c>
      <c r="F5" s="9" t="s">
        <v>64</v>
      </c>
      <c r="G5" s="1" t="s">
        <v>65</v>
      </c>
      <c r="H5" s="10" t="s">
        <v>66</v>
      </c>
      <c r="I5" s="1">
        <v>36</v>
      </c>
      <c r="J5" s="1">
        <v>27</v>
      </c>
      <c r="K5" s="1">
        <v>31</v>
      </c>
      <c r="L5" s="1">
        <v>5</v>
      </c>
      <c r="M5" s="1">
        <v>7.5330000000000004</v>
      </c>
      <c r="N5" s="8">
        <v>8</v>
      </c>
      <c r="O5" s="69">
        <v>7000</v>
      </c>
      <c r="P5" s="70">
        <f>Table22[[#This Row],[PEMBULATAN]]*O5</f>
        <v>56000</v>
      </c>
    </row>
    <row r="6" spans="1:16" ht="26.25" customHeight="1" x14ac:dyDescent="0.2">
      <c r="A6" s="15"/>
      <c r="B6" s="15"/>
      <c r="C6" s="9" t="s">
        <v>96</v>
      </c>
      <c r="D6" s="1" t="s">
        <v>3</v>
      </c>
      <c r="E6" s="13">
        <v>44395</v>
      </c>
      <c r="F6" s="9" t="s">
        <v>64</v>
      </c>
      <c r="G6" s="1" t="s">
        <v>65</v>
      </c>
      <c r="H6" s="10" t="s">
        <v>66</v>
      </c>
      <c r="I6" s="1">
        <v>34</v>
      </c>
      <c r="J6" s="1">
        <v>27</v>
      </c>
      <c r="K6" s="1">
        <v>31</v>
      </c>
      <c r="L6" s="1">
        <v>15</v>
      </c>
      <c r="M6" s="1">
        <v>7.1144999999999996</v>
      </c>
      <c r="N6" s="8">
        <v>15</v>
      </c>
      <c r="O6" s="69">
        <v>7000</v>
      </c>
      <c r="P6" s="70">
        <f>Table22[[#This Row],[PEMBULATAN]]*O6</f>
        <v>105000</v>
      </c>
    </row>
    <row r="7" spans="1:16" ht="26.25" customHeight="1" x14ac:dyDescent="0.2">
      <c r="A7" s="15"/>
      <c r="B7" s="15"/>
      <c r="C7" s="9" t="s">
        <v>97</v>
      </c>
      <c r="D7" s="1" t="s">
        <v>3</v>
      </c>
      <c r="E7" s="13">
        <v>44395</v>
      </c>
      <c r="F7" s="9" t="s">
        <v>64</v>
      </c>
      <c r="G7" s="1" t="s">
        <v>65</v>
      </c>
      <c r="H7" s="10" t="s">
        <v>66</v>
      </c>
      <c r="I7" s="1">
        <v>40</v>
      </c>
      <c r="J7" s="1">
        <v>41</v>
      </c>
      <c r="K7" s="1">
        <v>28</v>
      </c>
      <c r="L7" s="1">
        <v>7</v>
      </c>
      <c r="M7" s="1">
        <v>11.48</v>
      </c>
      <c r="N7" s="8">
        <v>12</v>
      </c>
      <c r="O7" s="69">
        <v>7000</v>
      </c>
      <c r="P7" s="70">
        <f>Table22[[#This Row],[PEMBULATAN]]*O7</f>
        <v>84000</v>
      </c>
    </row>
    <row r="8" spans="1:16" ht="26.25" customHeight="1" x14ac:dyDescent="0.2">
      <c r="A8" s="15"/>
      <c r="B8" s="15"/>
      <c r="C8" s="9" t="s">
        <v>98</v>
      </c>
      <c r="D8" s="1" t="s">
        <v>3</v>
      </c>
      <c r="E8" s="13">
        <v>44395</v>
      </c>
      <c r="F8" s="9" t="s">
        <v>64</v>
      </c>
      <c r="G8" s="1" t="s">
        <v>65</v>
      </c>
      <c r="H8" s="10" t="s">
        <v>66</v>
      </c>
      <c r="I8" s="1">
        <v>64</v>
      </c>
      <c r="J8" s="1">
        <v>44</v>
      </c>
      <c r="K8" s="1">
        <v>60</v>
      </c>
      <c r="L8" s="1">
        <v>10</v>
      </c>
      <c r="M8" s="1">
        <v>42.24</v>
      </c>
      <c r="N8" s="8">
        <v>42</v>
      </c>
      <c r="O8" s="69">
        <v>7000</v>
      </c>
      <c r="P8" s="70">
        <f>Table22[[#This Row],[PEMBULATAN]]*O8</f>
        <v>294000</v>
      </c>
    </row>
    <row r="9" spans="1:16" ht="26.25" customHeight="1" x14ac:dyDescent="0.2">
      <c r="A9" s="15"/>
      <c r="B9" s="15"/>
      <c r="C9" s="9" t="s">
        <v>99</v>
      </c>
      <c r="D9" s="1" t="s">
        <v>3</v>
      </c>
      <c r="E9" s="13">
        <v>44395</v>
      </c>
      <c r="F9" s="9" t="s">
        <v>64</v>
      </c>
      <c r="G9" s="1" t="s">
        <v>65</v>
      </c>
      <c r="H9" s="10" t="s">
        <v>66</v>
      </c>
      <c r="I9" s="1">
        <v>45</v>
      </c>
      <c r="J9" s="1">
        <v>94</v>
      </c>
      <c r="K9" s="1">
        <v>43</v>
      </c>
      <c r="L9" s="1">
        <v>23</v>
      </c>
      <c r="M9" s="1">
        <v>45.472499999999997</v>
      </c>
      <c r="N9" s="8">
        <v>46</v>
      </c>
      <c r="O9" s="69">
        <v>7000</v>
      </c>
      <c r="P9" s="70">
        <f>Table22[[#This Row],[PEMBULATAN]]*O9</f>
        <v>322000</v>
      </c>
    </row>
    <row r="10" spans="1:16" ht="26.25" customHeight="1" x14ac:dyDescent="0.2">
      <c r="A10" s="15"/>
      <c r="B10" s="15"/>
      <c r="C10" s="9" t="s">
        <v>100</v>
      </c>
      <c r="D10" s="1" t="s">
        <v>3</v>
      </c>
      <c r="E10" s="13">
        <v>44395</v>
      </c>
      <c r="F10" s="9" t="s">
        <v>64</v>
      </c>
      <c r="G10" s="1" t="s">
        <v>65</v>
      </c>
      <c r="H10" s="10" t="s">
        <v>66</v>
      </c>
      <c r="I10" s="1">
        <v>41</v>
      </c>
      <c r="J10" s="1">
        <v>62</v>
      </c>
      <c r="K10" s="1">
        <v>15</v>
      </c>
      <c r="L10" s="1">
        <v>5</v>
      </c>
      <c r="M10" s="1">
        <v>9.5325000000000006</v>
      </c>
      <c r="N10" s="8">
        <v>10</v>
      </c>
      <c r="O10" s="69">
        <v>7000</v>
      </c>
      <c r="P10" s="70">
        <f>Table22[[#This Row],[PEMBULATAN]]*O10</f>
        <v>70000</v>
      </c>
    </row>
    <row r="11" spans="1:16" ht="26.25" customHeight="1" x14ac:dyDescent="0.2">
      <c r="A11" s="15"/>
      <c r="B11" s="15"/>
      <c r="C11" s="9" t="s">
        <v>101</v>
      </c>
      <c r="D11" s="1" t="s">
        <v>3</v>
      </c>
      <c r="E11" s="13">
        <v>44395</v>
      </c>
      <c r="F11" s="9" t="s">
        <v>64</v>
      </c>
      <c r="G11" s="1" t="s">
        <v>65</v>
      </c>
      <c r="H11" s="10" t="s">
        <v>66</v>
      </c>
      <c r="I11" s="1">
        <v>43</v>
      </c>
      <c r="J11" s="1">
        <v>91</v>
      </c>
      <c r="K11" s="1">
        <v>48</v>
      </c>
      <c r="L11" s="1">
        <v>16</v>
      </c>
      <c r="M11" s="1">
        <v>46.956000000000003</v>
      </c>
      <c r="N11" s="8">
        <v>47</v>
      </c>
      <c r="O11" s="69">
        <v>7000</v>
      </c>
      <c r="P11" s="70">
        <f>Table22[[#This Row],[PEMBULATAN]]*O11</f>
        <v>329000</v>
      </c>
    </row>
    <row r="12" spans="1:16" ht="26.25" customHeight="1" x14ac:dyDescent="0.2">
      <c r="A12" s="15"/>
      <c r="B12" s="15"/>
      <c r="C12" s="9" t="s">
        <v>102</v>
      </c>
      <c r="D12" s="1" t="s">
        <v>3</v>
      </c>
      <c r="E12" s="13">
        <v>44395</v>
      </c>
      <c r="F12" s="9" t="s">
        <v>64</v>
      </c>
      <c r="G12" s="1" t="s">
        <v>65</v>
      </c>
      <c r="H12" s="10" t="s">
        <v>66</v>
      </c>
      <c r="I12" s="1">
        <v>88</v>
      </c>
      <c r="J12" s="1">
        <v>40</v>
      </c>
      <c r="K12" s="1">
        <v>43</v>
      </c>
      <c r="L12" s="1">
        <v>18</v>
      </c>
      <c r="M12" s="1">
        <v>37.840000000000003</v>
      </c>
      <c r="N12" s="8">
        <v>38</v>
      </c>
      <c r="O12" s="69">
        <v>7000</v>
      </c>
      <c r="P12" s="70">
        <f>Table22[[#This Row],[PEMBULATAN]]*O12</f>
        <v>266000</v>
      </c>
    </row>
    <row r="13" spans="1:16" ht="22.5" customHeight="1" x14ac:dyDescent="0.2">
      <c r="A13" s="102" t="s">
        <v>37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4"/>
      <c r="M13" s="78">
        <f>SUBTOTAL(109,Table22[KG VOLUME])</f>
        <v>221.88975000000002</v>
      </c>
      <c r="N13" s="73">
        <f>SUM(N3:N12)</f>
        <v>235</v>
      </c>
      <c r="O13" s="105">
        <f>SUM(P3:P12)</f>
        <v>1645000</v>
      </c>
      <c r="P13" s="106"/>
    </row>
    <row r="14" spans="1:16" x14ac:dyDescent="0.2">
      <c r="A14" s="11"/>
      <c r="H14" s="68"/>
      <c r="N14" s="67" t="s">
        <v>38</v>
      </c>
      <c r="P14" s="74">
        <f>O13*1%</f>
        <v>16450</v>
      </c>
    </row>
    <row r="15" spans="1:16" x14ac:dyDescent="0.2">
      <c r="A15" s="11"/>
      <c r="H15" s="68"/>
      <c r="N15" s="67" t="s">
        <v>39</v>
      </c>
      <c r="P15" s="76">
        <v>0</v>
      </c>
    </row>
    <row r="16" spans="1:16" ht="15.75" thickBot="1" x14ac:dyDescent="0.25">
      <c r="A16" s="11"/>
      <c r="H16" s="68"/>
      <c r="N16" s="67" t="s">
        <v>40</v>
      </c>
      <c r="P16" s="76">
        <v>0</v>
      </c>
    </row>
    <row r="17" spans="1:16" x14ac:dyDescent="0.2">
      <c r="A17" s="11"/>
      <c r="H17" s="68"/>
      <c r="N17" s="71" t="s">
        <v>41</v>
      </c>
      <c r="O17" s="72"/>
      <c r="P17" s="75">
        <f>O13+P14</f>
        <v>1661450</v>
      </c>
    </row>
    <row r="18" spans="1:16" x14ac:dyDescent="0.2">
      <c r="B18" s="61" t="s">
        <v>51</v>
      </c>
      <c r="C18" s="60"/>
      <c r="D18" s="62" t="s">
        <v>52</v>
      </c>
    </row>
    <row r="20" spans="1:16" x14ac:dyDescent="0.2">
      <c r="A20" s="11"/>
      <c r="H20" s="68"/>
      <c r="P20" s="77"/>
    </row>
    <row r="21" spans="1:16" x14ac:dyDescent="0.2">
      <c r="A21" s="11"/>
      <c r="H21" s="68"/>
      <c r="O21" s="63"/>
      <c r="P21" s="77"/>
    </row>
    <row r="22" spans="1:16" x14ac:dyDescent="0.2">
      <c r="A22" s="11"/>
      <c r="H22" s="68"/>
    </row>
    <row r="23" spans="1:16" x14ac:dyDescent="0.2">
      <c r="A23" s="11"/>
      <c r="H23" s="68"/>
    </row>
    <row r="24" spans="1:16" x14ac:dyDescent="0.2">
      <c r="A24" s="11"/>
      <c r="H24" s="68"/>
    </row>
    <row r="25" spans="1:16" x14ac:dyDescent="0.2">
      <c r="A25" s="11"/>
      <c r="H25" s="68"/>
    </row>
    <row r="26" spans="1:16" x14ac:dyDescent="0.2">
      <c r="A26" s="11"/>
      <c r="H26" s="68"/>
    </row>
    <row r="27" spans="1:16" x14ac:dyDescent="0.2">
      <c r="A27" s="11"/>
      <c r="H27" s="68"/>
    </row>
    <row r="28" spans="1:16" x14ac:dyDescent="0.2">
      <c r="A28" s="11"/>
      <c r="H28" s="68"/>
    </row>
    <row r="29" spans="1:16" x14ac:dyDescent="0.2">
      <c r="A29" s="11"/>
      <c r="H29" s="68"/>
    </row>
    <row r="30" spans="1:16" x14ac:dyDescent="0.2">
      <c r="A30" s="11"/>
      <c r="H30" s="68"/>
    </row>
    <row r="31" spans="1:16" x14ac:dyDescent="0.2">
      <c r="A31" s="11"/>
      <c r="H31" s="68"/>
    </row>
    <row r="32" spans="1:16" x14ac:dyDescent="0.2">
      <c r="A32" s="11"/>
      <c r="H32" s="68"/>
    </row>
    <row r="33" spans="1:8" x14ac:dyDescent="0.2">
      <c r="A33" s="11"/>
      <c r="H33" s="68"/>
    </row>
  </sheetData>
  <mergeCells count="3">
    <mergeCell ref="A3:A4"/>
    <mergeCell ref="A13:L13"/>
    <mergeCell ref="O13:P13"/>
  </mergeCells>
  <conditionalFormatting sqref="B3">
    <cfRule type="duplicateValues" dxfId="36" priority="18"/>
  </conditionalFormatting>
  <conditionalFormatting sqref="B4">
    <cfRule type="duplicateValues" dxfId="35" priority="17"/>
  </conditionalFormatting>
  <conditionalFormatting sqref="B5">
    <cfRule type="duplicateValues" dxfId="34" priority="16"/>
  </conditionalFormatting>
  <conditionalFormatting sqref="B7">
    <cfRule type="duplicateValues" dxfId="33" priority="15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M12" sqref="M12"/>
    </sheetView>
  </sheetViews>
  <sheetFormatPr defaultRowHeight="15" x14ac:dyDescent="0.2"/>
  <cols>
    <col min="1" max="1" width="7.7109375" style="4" customWidth="1"/>
    <col min="2" max="2" width="19.7109375" style="2" customWidth="1"/>
    <col min="3" max="3" width="15" style="2" customWidth="1"/>
    <col min="4" max="4" width="9.42578125" style="3" customWidth="1"/>
    <col min="5" max="5" width="9" style="12" customWidth="1"/>
    <col min="6" max="6" width="9.28515625" style="3" customWidth="1"/>
    <col min="7" max="7" width="9.7109375" style="3" customWidth="1"/>
    <col min="8" max="8" width="13.140625" style="6" customWidth="1"/>
    <col min="9" max="11" width="4" style="3" customWidth="1"/>
    <col min="12" max="12" width="5.42578125" style="3" customWidth="1"/>
    <col min="13" max="13" width="8.42578125" style="3" customWidth="1"/>
    <col min="14" max="14" width="13.85546875" style="17" customWidth="1"/>
    <col min="15" max="15" width="7.7109375" style="17" customWidth="1"/>
    <col min="16" max="16" width="13.140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58</v>
      </c>
      <c r="N2" s="66" t="s">
        <v>7</v>
      </c>
      <c r="O2" s="66" t="s">
        <v>56</v>
      </c>
      <c r="P2" s="66" t="s">
        <v>57</v>
      </c>
    </row>
    <row r="3" spans="1:16" ht="24" customHeight="1" x14ac:dyDescent="0.2">
      <c r="A3" s="101" t="s">
        <v>116</v>
      </c>
      <c r="B3" s="14" t="s">
        <v>103</v>
      </c>
      <c r="C3" s="9" t="s">
        <v>104</v>
      </c>
      <c r="D3" s="1" t="s">
        <v>3</v>
      </c>
      <c r="E3" s="13">
        <v>44396</v>
      </c>
      <c r="F3" s="9" t="s">
        <v>64</v>
      </c>
      <c r="G3" s="1" t="s">
        <v>65</v>
      </c>
      <c r="H3" s="10" t="s">
        <v>66</v>
      </c>
      <c r="I3" s="1">
        <v>25</v>
      </c>
      <c r="J3" s="1">
        <v>27</v>
      </c>
      <c r="K3" s="1">
        <v>21</v>
      </c>
      <c r="L3" s="1">
        <v>6</v>
      </c>
      <c r="M3" s="1">
        <v>3.5437500000000002</v>
      </c>
      <c r="N3" s="8">
        <v>6</v>
      </c>
      <c r="O3" s="69">
        <v>7000</v>
      </c>
      <c r="P3" s="70">
        <f>Table224[[#This Row],[PEMBULATAN]]*O3</f>
        <v>42000</v>
      </c>
    </row>
    <row r="4" spans="1:16" ht="24" customHeight="1" x14ac:dyDescent="0.2">
      <c r="A4" s="101"/>
      <c r="B4" s="15"/>
      <c r="C4" s="9" t="s">
        <v>105</v>
      </c>
      <c r="D4" s="1" t="s">
        <v>3</v>
      </c>
      <c r="E4" s="13">
        <v>44396</v>
      </c>
      <c r="F4" s="9" t="s">
        <v>64</v>
      </c>
      <c r="G4" s="1" t="s">
        <v>65</v>
      </c>
      <c r="H4" s="10" t="s">
        <v>66</v>
      </c>
      <c r="I4" s="1">
        <v>125</v>
      </c>
      <c r="J4" s="1">
        <v>53</v>
      </c>
      <c r="K4" s="1">
        <v>15</v>
      </c>
      <c r="L4" s="1">
        <v>8</v>
      </c>
      <c r="M4" s="1">
        <v>24.84375</v>
      </c>
      <c r="N4" s="8">
        <v>25</v>
      </c>
      <c r="O4" s="69">
        <v>7000</v>
      </c>
      <c r="P4" s="70">
        <f>Table224[[#This Row],[PEMBULATAN]]*O4</f>
        <v>175000</v>
      </c>
    </row>
    <row r="5" spans="1:16" ht="24" customHeight="1" x14ac:dyDescent="0.2">
      <c r="A5" s="15"/>
      <c r="B5" s="16"/>
      <c r="C5" s="9" t="s">
        <v>106</v>
      </c>
      <c r="D5" s="1" t="s">
        <v>3</v>
      </c>
      <c r="E5" s="13">
        <v>44396</v>
      </c>
      <c r="F5" s="9" t="s">
        <v>64</v>
      </c>
      <c r="G5" s="1" t="s">
        <v>65</v>
      </c>
      <c r="H5" s="10" t="s">
        <v>66</v>
      </c>
      <c r="I5" s="1">
        <v>60</v>
      </c>
      <c r="J5" s="1">
        <v>42</v>
      </c>
      <c r="K5" s="1">
        <v>23</v>
      </c>
      <c r="L5" s="1">
        <v>10</v>
      </c>
      <c r="M5" s="1">
        <v>14.49</v>
      </c>
      <c r="N5" s="8">
        <v>15</v>
      </c>
      <c r="O5" s="69">
        <v>7000</v>
      </c>
      <c r="P5" s="70">
        <f>Table224[[#This Row],[PEMBULATAN]]*O5</f>
        <v>105000</v>
      </c>
    </row>
    <row r="6" spans="1:16" ht="24" customHeight="1" x14ac:dyDescent="0.2">
      <c r="A6" s="15"/>
      <c r="B6" s="15" t="s">
        <v>107</v>
      </c>
      <c r="C6" s="9" t="s">
        <v>108</v>
      </c>
      <c r="D6" s="1" t="s">
        <v>3</v>
      </c>
      <c r="E6" s="13">
        <v>44396</v>
      </c>
      <c r="F6" s="9" t="s">
        <v>64</v>
      </c>
      <c r="G6" s="1" t="s">
        <v>65</v>
      </c>
      <c r="H6" s="10" t="s">
        <v>66</v>
      </c>
      <c r="I6" s="1">
        <v>45</v>
      </c>
      <c r="J6" s="1">
        <v>35</v>
      </c>
      <c r="K6" s="1">
        <v>15</v>
      </c>
      <c r="L6" s="1">
        <v>12</v>
      </c>
      <c r="M6" s="1">
        <v>5.90625</v>
      </c>
      <c r="N6" s="8">
        <v>12</v>
      </c>
      <c r="O6" s="69">
        <v>7000</v>
      </c>
      <c r="P6" s="70">
        <f>Table224[[#This Row],[PEMBULATAN]]*O6</f>
        <v>84000</v>
      </c>
    </row>
    <row r="7" spans="1:16" ht="24" customHeight="1" x14ac:dyDescent="0.2">
      <c r="A7" s="15"/>
      <c r="B7" s="15"/>
      <c r="C7" s="9" t="s">
        <v>109</v>
      </c>
      <c r="D7" s="1" t="s">
        <v>3</v>
      </c>
      <c r="E7" s="13">
        <v>44396</v>
      </c>
      <c r="F7" s="9" t="s">
        <v>64</v>
      </c>
      <c r="G7" s="1" t="s">
        <v>65</v>
      </c>
      <c r="H7" s="10" t="s">
        <v>66</v>
      </c>
      <c r="I7" s="1">
        <v>41</v>
      </c>
      <c r="J7" s="1">
        <v>26</v>
      </c>
      <c r="K7" s="1">
        <v>66</v>
      </c>
      <c r="L7" s="1">
        <v>12</v>
      </c>
      <c r="M7" s="1">
        <v>17.588999999999999</v>
      </c>
      <c r="N7" s="8">
        <v>18</v>
      </c>
      <c r="O7" s="69">
        <v>7000</v>
      </c>
      <c r="P7" s="70">
        <f>Table224[[#This Row],[PEMBULATAN]]*O7</f>
        <v>126000</v>
      </c>
    </row>
    <row r="8" spans="1:16" ht="24" customHeight="1" x14ac:dyDescent="0.2">
      <c r="A8" s="15"/>
      <c r="B8" s="15"/>
      <c r="C8" s="9" t="s">
        <v>110</v>
      </c>
      <c r="D8" s="1" t="s">
        <v>3</v>
      </c>
      <c r="E8" s="13">
        <v>44396</v>
      </c>
      <c r="F8" s="9" t="s">
        <v>64</v>
      </c>
      <c r="G8" s="1" t="s">
        <v>65</v>
      </c>
      <c r="H8" s="10" t="s">
        <v>66</v>
      </c>
      <c r="I8" s="1">
        <v>41</v>
      </c>
      <c r="J8" s="1">
        <v>26</v>
      </c>
      <c r="K8" s="1">
        <v>22</v>
      </c>
      <c r="L8" s="1">
        <v>19</v>
      </c>
      <c r="M8" s="1">
        <v>5.8630000000000004</v>
      </c>
      <c r="N8" s="8">
        <v>19</v>
      </c>
      <c r="O8" s="69">
        <v>7000</v>
      </c>
      <c r="P8" s="70">
        <f>Table224[[#This Row],[PEMBULATAN]]*O8</f>
        <v>133000</v>
      </c>
    </row>
    <row r="9" spans="1:16" ht="24" customHeight="1" x14ac:dyDescent="0.2">
      <c r="A9" s="15"/>
      <c r="B9" s="15"/>
      <c r="C9" s="9" t="s">
        <v>111</v>
      </c>
      <c r="D9" s="1" t="s">
        <v>3</v>
      </c>
      <c r="E9" s="13">
        <v>44396</v>
      </c>
      <c r="F9" s="9" t="s">
        <v>64</v>
      </c>
      <c r="G9" s="1" t="s">
        <v>65</v>
      </c>
      <c r="H9" s="10" t="s">
        <v>66</v>
      </c>
      <c r="I9" s="1">
        <v>57</v>
      </c>
      <c r="J9" s="1">
        <v>53</v>
      </c>
      <c r="K9" s="1">
        <v>35</v>
      </c>
      <c r="L9" s="1">
        <v>25</v>
      </c>
      <c r="M9" s="1">
        <v>26.43375</v>
      </c>
      <c r="N9" s="8">
        <v>27</v>
      </c>
      <c r="O9" s="69">
        <v>7000</v>
      </c>
      <c r="P9" s="70">
        <f>Table224[[#This Row],[PEMBULATAN]]*O9</f>
        <v>189000</v>
      </c>
    </row>
    <row r="10" spans="1:16" ht="24" customHeight="1" x14ac:dyDescent="0.2">
      <c r="A10" s="15"/>
      <c r="B10" s="15"/>
      <c r="C10" s="9" t="s">
        <v>112</v>
      </c>
      <c r="D10" s="1" t="s">
        <v>3</v>
      </c>
      <c r="E10" s="13">
        <v>44396</v>
      </c>
      <c r="F10" s="9" t="s">
        <v>64</v>
      </c>
      <c r="G10" s="1" t="s">
        <v>65</v>
      </c>
      <c r="H10" s="10" t="s">
        <v>66</v>
      </c>
      <c r="I10" s="1">
        <v>61</v>
      </c>
      <c r="J10" s="1">
        <v>31</v>
      </c>
      <c r="K10" s="1">
        <v>13</v>
      </c>
      <c r="L10" s="1">
        <v>5</v>
      </c>
      <c r="M10" s="1">
        <v>6.1457499999999996</v>
      </c>
      <c r="N10" s="8">
        <v>6</v>
      </c>
      <c r="O10" s="69">
        <v>7000</v>
      </c>
      <c r="P10" s="70">
        <f>Table224[[#This Row],[PEMBULATAN]]*O10</f>
        <v>42000</v>
      </c>
    </row>
    <row r="11" spans="1:16" ht="24" customHeight="1" x14ac:dyDescent="0.2">
      <c r="A11" s="15"/>
      <c r="B11" s="15"/>
      <c r="C11" s="9" t="s">
        <v>113</v>
      </c>
      <c r="D11" s="1" t="s">
        <v>3</v>
      </c>
      <c r="E11" s="13">
        <v>44396</v>
      </c>
      <c r="F11" s="9" t="s">
        <v>64</v>
      </c>
      <c r="G11" s="1" t="s">
        <v>65</v>
      </c>
      <c r="H11" s="10" t="s">
        <v>66</v>
      </c>
      <c r="I11" s="1">
        <v>92</v>
      </c>
      <c r="J11" s="1">
        <v>31</v>
      </c>
      <c r="K11" s="1">
        <v>55</v>
      </c>
      <c r="L11" s="1">
        <v>30</v>
      </c>
      <c r="M11" s="1">
        <v>39.215000000000003</v>
      </c>
      <c r="N11" s="8">
        <v>39</v>
      </c>
      <c r="O11" s="69">
        <v>7000</v>
      </c>
      <c r="P11" s="70">
        <f>Table224[[#This Row],[PEMBULATAN]]*O11</f>
        <v>273000</v>
      </c>
    </row>
    <row r="12" spans="1:16" ht="24" customHeight="1" x14ac:dyDescent="0.2">
      <c r="A12" s="15"/>
      <c r="B12" s="15"/>
      <c r="C12" s="9" t="s">
        <v>114</v>
      </c>
      <c r="D12" s="1" t="s">
        <v>3</v>
      </c>
      <c r="E12" s="13">
        <v>44396</v>
      </c>
      <c r="F12" s="9" t="s">
        <v>64</v>
      </c>
      <c r="G12" s="1" t="s">
        <v>65</v>
      </c>
      <c r="H12" s="10" t="s">
        <v>66</v>
      </c>
      <c r="I12" s="1">
        <v>80</v>
      </c>
      <c r="J12" s="1">
        <v>53</v>
      </c>
      <c r="K12" s="1">
        <v>31</v>
      </c>
      <c r="L12" s="1">
        <v>20</v>
      </c>
      <c r="M12" s="1">
        <v>32.86</v>
      </c>
      <c r="N12" s="8">
        <v>33</v>
      </c>
      <c r="O12" s="69">
        <v>7000</v>
      </c>
      <c r="P12" s="70">
        <f>Table224[[#This Row],[PEMBULATAN]]*O12</f>
        <v>231000</v>
      </c>
    </row>
    <row r="13" spans="1:16" ht="24" customHeight="1" x14ac:dyDescent="0.2">
      <c r="A13" s="15"/>
      <c r="B13" s="15"/>
      <c r="C13" s="9" t="s">
        <v>115</v>
      </c>
      <c r="D13" s="1" t="s">
        <v>3</v>
      </c>
      <c r="E13" s="13">
        <v>44396</v>
      </c>
      <c r="F13" s="9" t="s">
        <v>64</v>
      </c>
      <c r="G13" s="1" t="s">
        <v>65</v>
      </c>
      <c r="H13" s="10" t="s">
        <v>66</v>
      </c>
      <c r="I13" s="1">
        <v>82</v>
      </c>
      <c r="J13" s="1">
        <v>62</v>
      </c>
      <c r="K13" s="1">
        <v>38</v>
      </c>
      <c r="L13" s="1">
        <v>35</v>
      </c>
      <c r="M13" s="1">
        <v>48.298000000000002</v>
      </c>
      <c r="N13" s="8">
        <v>49</v>
      </c>
      <c r="O13" s="69">
        <v>7000</v>
      </c>
      <c r="P13" s="70">
        <f>Table224[[#This Row],[PEMBULATAN]]*O13</f>
        <v>343000</v>
      </c>
    </row>
    <row r="14" spans="1:16" ht="24.75" customHeight="1" x14ac:dyDescent="0.2">
      <c r="A14" s="102" t="s">
        <v>37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4"/>
      <c r="M14" s="78">
        <f>SUBTOTAL(109,Table224[KG
VOLUME])</f>
        <v>225.18824999999998</v>
      </c>
      <c r="N14" s="73">
        <f>SUM(N3:N13)</f>
        <v>249</v>
      </c>
      <c r="O14" s="105">
        <f>SUM(P3:P13)</f>
        <v>1743000</v>
      </c>
      <c r="P14" s="106"/>
    </row>
    <row r="15" spans="1:16" x14ac:dyDescent="0.2">
      <c r="A15" s="11"/>
      <c r="H15" s="68"/>
      <c r="N15" s="67" t="s">
        <v>38</v>
      </c>
      <c r="P15" s="74">
        <f>O14*1%</f>
        <v>17430</v>
      </c>
    </row>
    <row r="16" spans="1:16" x14ac:dyDescent="0.2">
      <c r="A16" s="11"/>
      <c r="B16" s="61" t="s">
        <v>51</v>
      </c>
      <c r="C16" s="60"/>
      <c r="D16" s="62" t="s">
        <v>52</v>
      </c>
      <c r="H16" s="68"/>
      <c r="N16" s="67" t="s">
        <v>39</v>
      </c>
      <c r="P16" s="76">
        <v>0</v>
      </c>
    </row>
    <row r="17" spans="1:16" ht="15.75" thickBot="1" x14ac:dyDescent="0.25">
      <c r="A17" s="11"/>
      <c r="H17" s="68"/>
      <c r="N17" s="67" t="s">
        <v>40</v>
      </c>
      <c r="P17" s="76">
        <v>0</v>
      </c>
    </row>
    <row r="18" spans="1:16" x14ac:dyDescent="0.2">
      <c r="A18" s="11"/>
      <c r="H18" s="68"/>
      <c r="N18" s="71" t="s">
        <v>41</v>
      </c>
      <c r="O18" s="72"/>
      <c r="P18" s="75">
        <f>O14+P15</f>
        <v>1760430</v>
      </c>
    </row>
    <row r="19" spans="1:16" x14ac:dyDescent="0.2">
      <c r="B19" s="61"/>
      <c r="C19" s="60"/>
      <c r="D19" s="62"/>
    </row>
    <row r="21" spans="1:16" x14ac:dyDescent="0.2">
      <c r="A21" s="11"/>
      <c r="H21" s="68"/>
      <c r="O21" s="63"/>
      <c r="P21" s="77"/>
    </row>
    <row r="22" spans="1:16" x14ac:dyDescent="0.2">
      <c r="A22" s="11"/>
      <c r="H22" s="68"/>
      <c r="P22" s="77"/>
    </row>
    <row r="23" spans="1:16" x14ac:dyDescent="0.2">
      <c r="A23" s="11"/>
      <c r="H23" s="68"/>
      <c r="P23" s="77"/>
    </row>
    <row r="24" spans="1:16" x14ac:dyDescent="0.2">
      <c r="A24" s="11"/>
      <c r="H24" s="68"/>
      <c r="P24" s="77"/>
    </row>
    <row r="25" spans="1:16" x14ac:dyDescent="0.2">
      <c r="A25" s="11"/>
      <c r="H25" s="68"/>
    </row>
  </sheetData>
  <mergeCells count="3">
    <mergeCell ref="A3:A4"/>
    <mergeCell ref="A14:L14"/>
    <mergeCell ref="O14:P14"/>
  </mergeCells>
  <conditionalFormatting sqref="B3">
    <cfRule type="duplicateValues" dxfId="17" priority="14"/>
  </conditionalFormatting>
  <printOptions horizontalCentered="1"/>
  <pageMargins left="0.31496062992125984" right="0.31496062992125984" top="0.59055118110236227" bottom="0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003_Sicepat_Batam</vt:lpstr>
      <vt:lpstr>BKI032210026633</vt:lpstr>
      <vt:lpstr>BKI032210026658</vt:lpstr>
      <vt:lpstr>BKI32210026625</vt:lpstr>
      <vt:lpstr>'003_Sicepat_Batam'!Print_Titles</vt:lpstr>
      <vt:lpstr>BKI032210026633!Print_Titles</vt:lpstr>
      <vt:lpstr>BKI32210026625!Print_Titles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2021-08-03T04:57:11Z</cp:lastPrinted>
  <dcterms:created xsi:type="dcterms:W3CDTF">2021-07-02T11:08:00Z</dcterms:created>
  <dcterms:modified xsi:type="dcterms:W3CDTF">2021-08-03T04:57:13Z</dcterms:modified>
</cp:coreProperties>
</file>