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DE\2021\INVOICE\Performa\Sicepat\"/>
    </mc:Choice>
  </mc:AlternateContent>
  <bookViews>
    <workbookView xWindow="0" yWindow="0" windowWidth="20490" windowHeight="7320" tabRatio="821" activeTab="2"/>
  </bookViews>
  <sheets>
    <sheet name="007_Sicepat_Batam" sheetId="2" r:id="rId1"/>
    <sheet name="BKI032210028308" sheetId="1" r:id="rId2"/>
    <sheet name="BKI032210028415" sheetId="4" r:id="rId3"/>
  </sheets>
  <definedNames>
    <definedName name="_xlnm.Print_Titles" localSheetId="0">'007_Sicepat_Batam'!$2:$17</definedName>
    <definedName name="_xlnm.Print_Titles" localSheetId="1">BKI032210028308!$1:$2</definedName>
  </definedNames>
  <calcPr calcId="162913"/>
</workbook>
</file>

<file path=xl/calcChain.xml><?xml version="1.0" encoding="utf-8"?>
<calcChain xmlns="http://schemas.openxmlformats.org/spreadsheetml/2006/main">
  <c r="O24" i="4" l="1"/>
  <c r="O32" i="1"/>
  <c r="J20" i="2" l="1"/>
  <c r="N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N32" i="1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M32" i="1" l="1"/>
  <c r="A19" i="2" l="1"/>
  <c r="P3" i="4" l="1"/>
  <c r="P3" i="1"/>
  <c r="I36" i="2"/>
  <c r="I23" i="2"/>
  <c r="I22" i="2"/>
  <c r="I25" i="2" s="1"/>
  <c r="J19" i="2"/>
  <c r="J18" i="2"/>
  <c r="J22" i="2" l="1"/>
  <c r="J25" i="2" s="1"/>
  <c r="M24" i="4"/>
  <c r="P33" i="1" l="1"/>
  <c r="P36" i="1" s="1"/>
  <c r="P25" i="4"/>
  <c r="P28" i="4" s="1"/>
  <c r="L25" i="2" l="1"/>
</calcChain>
</file>

<file path=xl/sharedStrings.xml><?xml version="1.0" encoding="utf-8"?>
<sst xmlns="http://schemas.openxmlformats.org/spreadsheetml/2006/main" count="352" uniqueCount="121">
  <si>
    <t>NOMOR</t>
  </si>
  <si>
    <t>TUJUAN</t>
  </si>
  <si>
    <t>KETERANGAN</t>
  </si>
  <si>
    <t>DMP BTH</t>
  </si>
  <si>
    <t>KAPAL</t>
  </si>
  <si>
    <t>Pick Up</t>
  </si>
  <si>
    <t>ETD Kapal</t>
  </si>
  <si>
    <t>PEMBULATAN</t>
  </si>
  <si>
    <t>Surat Muatan Darat</t>
  </si>
  <si>
    <t xml:space="preserve"> </t>
  </si>
  <si>
    <t>PT. PERISAI CAKRAWALA INDONESIA</t>
  </si>
  <si>
    <t>Ruko Ifolia Blok HY47 No. 26</t>
  </si>
  <si>
    <t>Harapan Indah - Bekasi 17214</t>
  </si>
  <si>
    <t>Jawa Barat - Indonesia</t>
  </si>
  <si>
    <t>Telp/Fax : +6221 - 8944 5283</t>
  </si>
  <si>
    <t>Email : sales@pciexpress.id</t>
  </si>
  <si>
    <t>PERFORMA INVOICE</t>
  </si>
  <si>
    <t>To</t>
  </si>
  <si>
    <t>: PT. Sicepat Express Indonesia</t>
  </si>
  <si>
    <t>Invoice No</t>
  </si>
  <si>
    <t>:</t>
  </si>
  <si>
    <t>Invoice Date</t>
  </si>
  <si>
    <t>Due Date</t>
  </si>
  <si>
    <t>-</t>
  </si>
  <si>
    <t>Attn</t>
  </si>
  <si>
    <t>:  Finance Dept</t>
  </si>
  <si>
    <t>NO</t>
  </si>
  <si>
    <t>DATE</t>
  </si>
  <si>
    <t>AWB</t>
  </si>
  <si>
    <t>DESCRIPTION</t>
  </si>
  <si>
    <t>DESNATION</t>
  </si>
  <si>
    <t>COLLY</t>
  </si>
  <si>
    <t>KG</t>
  </si>
  <si>
    <t>UNIT PRICE</t>
  </si>
  <si>
    <t>AMOUNT</t>
  </si>
  <si>
    <t>SICEPAT EXPRESBATAMORCHARD         (SORTATION)</t>
  </si>
  <si>
    <t>BATAM KOTA</t>
  </si>
  <si>
    <t>SUB TOTAL</t>
  </si>
  <si>
    <t>PPN 1%</t>
  </si>
  <si>
    <t>DP</t>
  </si>
  <si>
    <t>Pelunasan</t>
  </si>
  <si>
    <t>Total</t>
  </si>
  <si>
    <t>Payment Instructions</t>
  </si>
  <si>
    <t>Pay Cheque or Transfer to :</t>
  </si>
  <si>
    <t>BANK CENTRAL ASIA (BCA)</t>
  </si>
  <si>
    <t>521-1322-455</t>
  </si>
  <si>
    <t>Bekasi,</t>
  </si>
  <si>
    <t>Dede Komalasari</t>
  </si>
  <si>
    <t>P</t>
  </si>
  <si>
    <t>L</t>
  </si>
  <si>
    <t>T</t>
  </si>
  <si>
    <t>Mengetahui,</t>
  </si>
  <si>
    <t>Menyatakan,</t>
  </si>
  <si>
    <t>AWB PCI</t>
  </si>
  <si>
    <t>ACT KG</t>
  </si>
  <si>
    <t>KG VOLUME</t>
  </si>
  <si>
    <t>RATE (Rp/KG)</t>
  </si>
  <si>
    <t>AMOUNT (Rp)</t>
  </si>
  <si>
    <t>BKI032210028308</t>
  </si>
  <si>
    <t>BKI032210028415</t>
  </si>
  <si>
    <t xml:space="preserve"> 007/PCI/K1/ViII/21</t>
  </si>
  <si>
    <t>DMD/2107/29/PYIB6829</t>
  </si>
  <si>
    <t>GSK210727XER729</t>
  </si>
  <si>
    <t>GSK210727WXU263</t>
  </si>
  <si>
    <t>GSK210727BEU086</t>
  </si>
  <si>
    <t>GSK210728TZA214</t>
  </si>
  <si>
    <t>GSK210728CRX458</t>
  </si>
  <si>
    <t>GSK210728VZY876</t>
  </si>
  <si>
    <t>GSK210728LVE709</t>
  </si>
  <si>
    <t>GSK210729ZTV579</t>
  </si>
  <si>
    <t>GSK210729EJS376</t>
  </si>
  <si>
    <t>GSK210729AVR602</t>
  </si>
  <si>
    <t>GSK210729PSL732</t>
  </si>
  <si>
    <t>GSK210729OIS725</t>
  </si>
  <si>
    <t>GSK210729BRD639</t>
  </si>
  <si>
    <t>GSK210729YSJ315</t>
  </si>
  <si>
    <t>GSK210729HLM524</t>
  </si>
  <si>
    <t>GSK210729SCL340</t>
  </si>
  <si>
    <t>GSK210729IFU942</t>
  </si>
  <si>
    <t>GSK210729FQZ036</t>
  </si>
  <si>
    <t>GSK210729PNO590</t>
  </si>
  <si>
    <t>GSK210729KQV961</t>
  </si>
  <si>
    <t>GSK210729ROY819</t>
  </si>
  <si>
    <t>GSK210729WFY264</t>
  </si>
  <si>
    <t>GSK210729MZO639</t>
  </si>
  <si>
    <t>GSK210729HDA784</t>
  </si>
  <si>
    <t>GSK210729SGF976</t>
  </si>
  <si>
    <t>DMD/2107/29/PEGM9537</t>
  </si>
  <si>
    <t>GSK210727CLD783</t>
  </si>
  <si>
    <t>GSK210729LQX957</t>
  </si>
  <si>
    <t>DMD/2107/29/NZXI5274</t>
  </si>
  <si>
    <t>GSK210728VLF239</t>
  </si>
  <si>
    <t>GSK210729JQB486</t>
  </si>
  <si>
    <t>KMP SATRIA</t>
  </si>
  <si>
    <t>30 Juli 2021</t>
  </si>
  <si>
    <t>04/08/2021 20:00 POD by RESTU</t>
  </si>
  <si>
    <t>DMD/2107/30/IMOS0269</t>
  </si>
  <si>
    <t>GSK210729GIO498</t>
  </si>
  <si>
    <t>GSK210729PMH025</t>
  </si>
  <si>
    <t>GSK210729DIY027</t>
  </si>
  <si>
    <t>GSK210730PHE896</t>
  </si>
  <si>
    <t>GSK210730ALN386</t>
  </si>
  <si>
    <t>GSK210730BAF168</t>
  </si>
  <si>
    <t>GSK210730SZG317</t>
  </si>
  <si>
    <t>GSK210730UPH264</t>
  </si>
  <si>
    <t>GSK210730TVD935</t>
  </si>
  <si>
    <t>GSK210730VNQ964</t>
  </si>
  <si>
    <t>GSK210730VWZ760</t>
  </si>
  <si>
    <t>GSK210730OHI708</t>
  </si>
  <si>
    <t>GSK210730EID471</t>
  </si>
  <si>
    <t>GSK210730UPI890</t>
  </si>
  <si>
    <t>GSK210730ZYR536</t>
  </si>
  <si>
    <t>GSK210730PMS592</t>
  </si>
  <si>
    <t>DMD/2107/30/DLZP8072</t>
  </si>
  <si>
    <t>GSK210727BPF534</t>
  </si>
  <si>
    <t>GSK210730HYM732</t>
  </si>
  <si>
    <t>GSK210730JVW238</t>
  </si>
  <si>
    <t>GSK210730SOY709</t>
  </si>
  <si>
    <t>GSK210730QKJ486</t>
  </si>
  <si>
    <r>
      <t xml:space="preserve">Say </t>
    </r>
    <r>
      <rPr>
        <b/>
        <i/>
        <sz val="12"/>
        <color theme="2" tint="-0.749992370372631"/>
        <rFont val="Calibri"/>
        <family val="2"/>
        <scheme val="minor"/>
      </rPr>
      <t>: Delapan Juta Sembilan Ratus Dua Puluh Dua Ribu Tiga Ratus Empat Puluh Rupiah.</t>
    </r>
  </si>
  <si>
    <t xml:space="preserve"> 09 Agustus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</si>
</sst>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_);_(* \(#,##0\);_(* &quot;-&quot;_);_(@_)"/>
    <numFmt numFmtId="165" formatCode="_(* #,##0.00_);_(* \(#,##0.00\);_(* &quot;-&quot;??_);_(@_)"/>
    <numFmt numFmtId="166" formatCode="dd/mm/yy;@"/>
    <numFmt numFmtId="167" formatCode="_(* #,##0_);_(* \(#,##0\);_(* &quot;-&quot;??_);_(@_)"/>
    <numFmt numFmtId="168" formatCode="[$-F800]dddd\,\ mmmm\ dd\,\ yyyy"/>
    <numFmt numFmtId="169" formatCode="_(&quot;Rp&quot;* #,##0_);_(&quot;Rp&quot;* \(#,##0\);_(&quot;Rp&quot;* &quot;-&quot;_);_(@_)"/>
  </numFmts>
  <fonts count="1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2" tint="-0.74999237037263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9"/>
      <name val="Calibri"/>
      <scheme val="minor"/>
    </font>
    <font>
      <b/>
      <sz val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1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6" fontId="1" fillId="0" borderId="0" xfId="0" applyNumberFormat="1" applyFont="1" applyAlignment="1">
      <alignment horizontal="left" vertical="center"/>
    </xf>
    <xf numFmtId="166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6" fontId="2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166" fontId="1" fillId="0" borderId="0" xfId="0" applyNumberFormat="1" applyFont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167" fontId="9" fillId="0" borderId="0" xfId="3" applyNumberFormat="1" applyFont="1"/>
    <xf numFmtId="0" fontId="10" fillId="0" borderId="0" xfId="0" applyFont="1"/>
    <xf numFmtId="0" fontId="9" fillId="0" borderId="5" xfId="0" applyFont="1" applyBorder="1"/>
    <xf numFmtId="167" fontId="9" fillId="0" borderId="5" xfId="3" applyNumberFormat="1" applyFont="1" applyBorder="1"/>
    <xf numFmtId="167" fontId="9" fillId="0" borderId="0" xfId="3" applyNumberFormat="1" applyFont="1" applyAlignment="1">
      <alignment horizontal="center"/>
    </xf>
    <xf numFmtId="0" fontId="12" fillId="0" borderId="0" xfId="0" applyFont="1"/>
    <xf numFmtId="168" fontId="9" fillId="0" borderId="0" xfId="0" quotePrefix="1" applyNumberFormat="1" applyFont="1"/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15" fontId="9" fillId="4" borderId="1" xfId="0" quotePrefix="1" applyNumberFormat="1" applyFont="1" applyFill="1" applyBorder="1" applyAlignment="1">
      <alignment horizontal="center" vertical="center"/>
    </xf>
    <xf numFmtId="15" fontId="9" fillId="4" borderId="1" xfId="0" quotePrefix="1" applyNumberFormat="1" applyFont="1" applyFill="1" applyBorder="1" applyAlignment="1">
      <alignment horizontal="center" vertical="center" wrapText="1"/>
    </xf>
    <xf numFmtId="167" fontId="9" fillId="4" borderId="1" xfId="3" applyNumberFormat="1" applyFont="1" applyFill="1" applyBorder="1" applyAlignment="1">
      <alignment horizontal="center" vertical="center" wrapText="1"/>
    </xf>
    <xf numFmtId="0" fontId="9" fillId="4" borderId="4" xfId="3" applyNumberFormat="1" applyFont="1" applyFill="1" applyBorder="1" applyAlignment="1">
      <alignment horizontal="center" vertical="center" wrapText="1"/>
    </xf>
    <xf numFmtId="0" fontId="9" fillId="4" borderId="1" xfId="3" applyNumberFormat="1" applyFont="1" applyFill="1" applyBorder="1" applyAlignment="1">
      <alignment horizontal="center" vertical="center" wrapText="1"/>
    </xf>
    <xf numFmtId="167" fontId="9" fillId="0" borderId="17" xfId="3" applyNumberFormat="1" applyFont="1" applyBorder="1" applyAlignment="1">
      <alignment horizontal="center" vertical="center"/>
    </xf>
    <xf numFmtId="164" fontId="9" fillId="0" borderId="2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7" fontId="9" fillId="0" borderId="0" xfId="3" applyNumberFormat="1" applyFont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left" vertical="center"/>
    </xf>
    <xf numFmtId="164" fontId="9" fillId="0" borderId="0" xfId="0" applyNumberFormat="1" applyFont="1"/>
    <xf numFmtId="167" fontId="8" fillId="0" borderId="5" xfId="3" applyNumberFormat="1" applyFont="1" applyBorder="1"/>
    <xf numFmtId="169" fontId="9" fillId="0" borderId="5" xfId="0" applyNumberFormat="1" applyFont="1" applyBorder="1" applyAlignment="1">
      <alignment horizontal="center" vertical="center"/>
    </xf>
    <xf numFmtId="167" fontId="8" fillId="0" borderId="0" xfId="3" applyNumberFormat="1" applyFont="1"/>
    <xf numFmtId="169" fontId="8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applyFont="1" applyBorder="1"/>
    <xf numFmtId="0" fontId="9" fillId="0" borderId="0" xfId="0" applyFont="1" applyBorder="1"/>
    <xf numFmtId="0" fontId="15" fillId="0" borderId="0" xfId="0" applyFont="1" applyAlignment="1">
      <alignment horizontal="left"/>
    </xf>
    <xf numFmtId="0" fontId="9" fillId="0" borderId="0" xfId="0" applyFont="1" applyBorder="1" applyAlignment="1">
      <alignment horizontal="left"/>
    </xf>
    <xf numFmtId="0" fontId="15" fillId="0" borderId="0" xfId="0" quotePrefix="1" applyFont="1" applyAlignment="1">
      <alignment horizontal="left"/>
    </xf>
    <xf numFmtId="0" fontId="8" fillId="0" borderId="0" xfId="0" quotePrefix="1" applyFont="1" applyBorder="1" applyAlignment="1">
      <alignment horizontal="left"/>
    </xf>
    <xf numFmtId="0" fontId="8" fillId="0" borderId="0" xfId="0" quotePrefix="1" applyFont="1" applyAlignment="1">
      <alignment horizontal="left"/>
    </xf>
    <xf numFmtId="0" fontId="9" fillId="0" borderId="0" xfId="0" applyFont="1" applyAlignment="1">
      <alignment horizontal="right"/>
    </xf>
    <xf numFmtId="166" fontId="7" fillId="0" borderId="0" xfId="0" applyNumberFormat="1" applyFont="1"/>
    <xf numFmtId="166" fontId="16" fillId="0" borderId="0" xfId="0" applyNumberFormat="1" applyFont="1"/>
    <xf numFmtId="0" fontId="16" fillId="0" borderId="0" xfId="0" applyFont="1"/>
    <xf numFmtId="164" fontId="5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166" fontId="1" fillId="0" borderId="0" xfId="0" applyNumberFormat="1" applyFont="1" applyAlignment="1">
      <alignment vertical="center"/>
    </xf>
    <xf numFmtId="164" fontId="3" fillId="0" borderId="1" xfId="2" applyFont="1" applyBorder="1" applyAlignment="1">
      <alignment horizontal="center" vertical="center"/>
    </xf>
    <xf numFmtId="167" fontId="3" fillId="0" borderId="1" xfId="1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167" fontId="5" fillId="0" borderId="1" xfId="1" applyNumberFormat="1" applyFont="1" applyBorder="1" applyAlignment="1">
      <alignment vertical="center"/>
    </xf>
    <xf numFmtId="167" fontId="5" fillId="0" borderId="0" xfId="0" applyNumberFormat="1" applyFont="1" applyAlignment="1">
      <alignment horizontal="center" vertical="center"/>
    </xf>
    <xf numFmtId="167" fontId="5" fillId="0" borderId="23" xfId="0" applyNumberFormat="1" applyFont="1" applyBorder="1" applyAlignment="1">
      <alignment horizontal="center" vertical="center"/>
    </xf>
    <xf numFmtId="165" fontId="5" fillId="0" borderId="0" xfId="1" applyFont="1" applyAlignment="1">
      <alignment horizontal="center" vertical="center"/>
    </xf>
    <xf numFmtId="167" fontId="5" fillId="0" borderId="0" xfId="1" applyNumberFormat="1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4" xfId="2" applyFont="1" applyBorder="1" applyAlignment="1">
      <alignment horizontal="center" vertical="center"/>
    </xf>
    <xf numFmtId="167" fontId="3" fillId="0" borderId="4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166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168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167" fontId="9" fillId="0" borderId="15" xfId="3" applyNumberFormat="1" applyFont="1" applyBorder="1" applyAlignment="1">
      <alignment horizontal="center" vertical="center"/>
    </xf>
    <xf numFmtId="167" fontId="9" fillId="0" borderId="16" xfId="3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167" fontId="5" fillId="0" borderId="15" xfId="1" applyNumberFormat="1" applyFont="1" applyBorder="1" applyAlignment="1">
      <alignment horizontal="center" vertical="center"/>
    </xf>
    <xf numFmtId="167" fontId="5" fillId="0" borderId="16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left" vertical="center" wrapText="1"/>
    </xf>
    <xf numFmtId="166" fontId="2" fillId="0" borderId="1" xfId="0" applyNumberFormat="1" applyFont="1" applyBorder="1" applyAlignment="1">
      <alignment horizontal="left" vertical="center" wrapText="1"/>
    </xf>
    <xf numFmtId="166" fontId="2" fillId="0" borderId="1" xfId="0" applyNumberFormat="1" applyFont="1" applyFill="1" applyBorder="1" applyAlignment="1">
      <alignment horizontal="left" vertical="center" wrapText="1"/>
    </xf>
    <xf numFmtId="166" fontId="17" fillId="0" borderId="1" xfId="0" applyNumberFormat="1" applyFont="1" applyFill="1" applyBorder="1" applyAlignment="1">
      <alignment horizontal="left" vertical="center" wrapText="1"/>
    </xf>
    <xf numFmtId="166" fontId="2" fillId="0" borderId="1" xfId="0" applyNumberFormat="1" applyFont="1" applyFill="1" applyBorder="1" applyAlignment="1">
      <alignment vertical="center" wrapText="1"/>
    </xf>
  </cellXfs>
  <cellStyles count="4">
    <cellStyle name="Comma" xfId="1" builtinId="3"/>
    <cellStyle name="Comma [0]" xfId="2" builtinId="6"/>
    <cellStyle name="Comma 2" xfId="3"/>
    <cellStyle name="Normal" xfId="0" builtinId="0"/>
  </cellStyles>
  <dxfs count="36"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1</xdr:row>
      <xdr:rowOff>41463</xdr:rowOff>
    </xdr:from>
    <xdr:ext cx="2460768" cy="1225362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241488"/>
          <a:ext cx="2460768" cy="1225362"/>
        </a:xfrm>
        <a:prstGeom prst="rect">
          <a:avLst/>
        </a:prstGeom>
      </xdr:spPr>
    </xdr:pic>
    <xdr:clientData/>
  </xdr:oneCellAnchor>
  <xdr:twoCellAnchor editAs="oneCell">
    <xdr:from>
      <xdr:col>14</xdr:col>
      <xdr:colOff>200025</xdr:colOff>
      <xdr:row>42</xdr:row>
      <xdr:rowOff>95250</xdr:rowOff>
    </xdr:from>
    <xdr:to>
      <xdr:col>17</xdr:col>
      <xdr:colOff>221316</xdr:colOff>
      <xdr:row>47</xdr:row>
      <xdr:rowOff>153388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9400" y="11201400"/>
          <a:ext cx="1850091" cy="1058263"/>
        </a:xfrm>
        <a:prstGeom prst="rect">
          <a:avLst/>
        </a:prstGeom>
      </xdr:spPr>
    </xdr:pic>
    <xdr:clientData/>
  </xdr:twoCellAnchor>
  <xdr:twoCellAnchor editAs="oneCell">
    <xdr:from>
      <xdr:col>12</xdr:col>
      <xdr:colOff>257175</xdr:colOff>
      <xdr:row>30</xdr:row>
      <xdr:rowOff>133350</xdr:rowOff>
    </xdr:from>
    <xdr:to>
      <xdr:col>15</xdr:col>
      <xdr:colOff>552450</xdr:colOff>
      <xdr:row>35</xdr:row>
      <xdr:rowOff>161924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20000" contras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277350" y="8791575"/>
          <a:ext cx="2124075" cy="1028699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35</xdr:row>
      <xdr:rowOff>191804</xdr:rowOff>
    </xdr:from>
    <xdr:to>
      <xdr:col>10</xdr:col>
      <xdr:colOff>190500</xdr:colOff>
      <xdr:row>42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225" y="9850154"/>
          <a:ext cx="2762250" cy="12940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C2:N31" totalsRowShown="0" headerRowDxfId="33" dataDxfId="31" headerRowBorderDxfId="32">
  <tableColumns count="12">
    <tableColumn id="1" name="NOMOR" dataDxfId="30" dataCellStyle="Normal"/>
    <tableColumn id="3" name="TUJUAN" dataDxfId="29" dataCellStyle="Normal"/>
    <tableColumn id="16" name="Pick Up" dataDxfId="9"/>
    <tableColumn id="14" name="KAPAL" dataDxfId="8"/>
    <tableColumn id="15" name="ETD Kapal" dataDxfId="7"/>
    <tableColumn id="10" name="KETERANGAN" dataDxfId="5" dataCellStyle="Normal"/>
    <tableColumn id="5" name="P" dataDxfId="6" dataCellStyle="Normal"/>
    <tableColumn id="6" name="L" dataDxfId="28" dataCellStyle="Normal"/>
    <tableColumn id="7" name="T" dataDxfId="27" dataCellStyle="Normal"/>
    <tableColumn id="4" name="ACT KG" dataDxfId="26" dataCellStyle="Normal"/>
    <tableColumn id="8" name="KG VOLUME" dataDxfId="25" dataCellStyle="Normal">
      <calculatedColumnFormula>I3*J3*K3/4000</calculatedColumnFormula>
    </tableColumn>
    <tableColumn id="19" name="PEMBULATAN" dataDxfId="2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C2:N23" totalsRowShown="0" headerRowDxfId="19" dataDxfId="17" headerRowBorderDxfId="18">
  <tableColumns count="12">
    <tableColumn id="1" name="NOMOR" dataDxfId="16" dataCellStyle="Normal"/>
    <tableColumn id="3" name="TUJUAN" dataDxfId="15" dataCellStyle="Normal"/>
    <tableColumn id="16" name="Pick Up" dataDxfId="4"/>
    <tableColumn id="14" name="KAPAL" dataDxfId="3"/>
    <tableColumn id="15" name="ETD Kapal" dataDxfId="2"/>
    <tableColumn id="10" name="KETERANGAN" dataDxfId="0" dataCellStyle="Normal"/>
    <tableColumn id="5" name="P" dataDxfId="1" dataCellStyle="Normal"/>
    <tableColumn id="6" name="L" dataDxfId="14" dataCellStyle="Normal"/>
    <tableColumn id="7" name="T" dataDxfId="13" dataCellStyle="Normal"/>
    <tableColumn id="4" name="ACT KG" dataDxfId="12" dataCellStyle="Normal"/>
    <tableColumn id="8" name="KG VOLUME" dataDxfId="11" dataCellStyle="Normal">
      <calculatedColumnFormula>I3*J3*K3/4000</calculatedColumnFormula>
    </tableColumn>
    <tableColumn id="19" name="PEMBULATAN" dataDxfId="1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3"/>
  <sheetViews>
    <sheetView topLeftCell="A13" workbookViewId="0">
      <selection activeCell="E25" sqref="E25"/>
    </sheetView>
  </sheetViews>
  <sheetFormatPr defaultRowHeight="15.75" x14ac:dyDescent="0.25"/>
  <cols>
    <col min="1" max="1" width="6.42578125" style="20" customWidth="1"/>
    <col min="2" max="2" width="11.5703125" style="20" customWidth="1"/>
    <col min="3" max="3" width="10" style="20" customWidth="1"/>
    <col min="4" max="4" width="29.140625" style="20" customWidth="1"/>
    <col min="5" max="5" width="13.85546875" style="20" customWidth="1"/>
    <col min="6" max="6" width="6.85546875" style="20" bestFit="1" customWidth="1"/>
    <col min="7" max="7" width="5.28515625" style="20" customWidth="1"/>
    <col min="8" max="8" width="14.140625" style="21" bestFit="1" customWidth="1"/>
    <col min="9" max="9" width="1.5703125" style="21" customWidth="1"/>
    <col min="10" max="10" width="18.140625" style="20" customWidth="1"/>
    <col min="11" max="16384" width="9.140625" style="20"/>
  </cols>
  <sheetData>
    <row r="2" spans="1:10" x14ac:dyDescent="0.25">
      <c r="A2" s="19" t="s">
        <v>10</v>
      </c>
    </row>
    <row r="3" spans="1:10" x14ac:dyDescent="0.25">
      <c r="A3" s="22" t="s">
        <v>11</v>
      </c>
    </row>
    <row r="4" spans="1:10" x14ac:dyDescent="0.25">
      <c r="A4" s="22" t="s">
        <v>12</v>
      </c>
    </row>
    <row r="5" spans="1:10" x14ac:dyDescent="0.25">
      <c r="A5" s="22" t="s">
        <v>13</v>
      </c>
    </row>
    <row r="6" spans="1:10" x14ac:dyDescent="0.25">
      <c r="A6" s="22" t="s">
        <v>14</v>
      </c>
    </row>
    <row r="7" spans="1:10" x14ac:dyDescent="0.25">
      <c r="A7" s="22" t="s">
        <v>15</v>
      </c>
    </row>
    <row r="9" spans="1:10" ht="16.5" thickBot="1" x14ac:dyDescent="0.3">
      <c r="A9" s="23"/>
      <c r="B9" s="23"/>
      <c r="C9" s="23"/>
      <c r="D9" s="23"/>
      <c r="E9" s="23"/>
      <c r="F9" s="23"/>
      <c r="G9" s="23"/>
      <c r="H9" s="24"/>
      <c r="I9" s="24"/>
      <c r="J9" s="23"/>
    </row>
    <row r="10" spans="1:10" ht="23.25" customHeight="1" thickBot="1" x14ac:dyDescent="0.3">
      <c r="A10" s="100" t="s">
        <v>16</v>
      </c>
      <c r="B10" s="101"/>
      <c r="C10" s="101"/>
      <c r="D10" s="101"/>
      <c r="E10" s="101"/>
      <c r="F10" s="101"/>
      <c r="G10" s="101"/>
      <c r="H10" s="101"/>
      <c r="I10" s="101"/>
      <c r="J10" s="102"/>
    </row>
    <row r="12" spans="1:10" x14ac:dyDescent="0.25">
      <c r="A12" s="20" t="s">
        <v>17</v>
      </c>
      <c r="B12" s="20" t="s">
        <v>18</v>
      </c>
      <c r="H12" s="21" t="s">
        <v>19</v>
      </c>
      <c r="I12" s="25" t="s">
        <v>20</v>
      </c>
      <c r="J12" s="26" t="s">
        <v>60</v>
      </c>
    </row>
    <row r="13" spans="1:10" x14ac:dyDescent="0.25">
      <c r="H13" s="21" t="s">
        <v>21</v>
      </c>
      <c r="I13" s="25" t="s">
        <v>20</v>
      </c>
      <c r="J13" s="27" t="s">
        <v>120</v>
      </c>
    </row>
    <row r="14" spans="1:10" x14ac:dyDescent="0.25">
      <c r="H14" s="21" t="s">
        <v>22</v>
      </c>
      <c r="I14" s="25" t="s">
        <v>20</v>
      </c>
      <c r="J14" s="20" t="s">
        <v>23</v>
      </c>
    </row>
    <row r="15" spans="1:10" x14ac:dyDescent="0.25">
      <c r="A15" s="20" t="s">
        <v>24</v>
      </c>
      <c r="B15" s="26" t="s">
        <v>25</v>
      </c>
      <c r="C15" s="26"/>
      <c r="I15" s="25"/>
    </row>
    <row r="16" spans="1:10" ht="16.5" thickBot="1" x14ac:dyDescent="0.3"/>
    <row r="17" spans="1:18" ht="26.25" customHeight="1" x14ac:dyDescent="0.25">
      <c r="A17" s="28" t="s">
        <v>26</v>
      </c>
      <c r="B17" s="29" t="s">
        <v>27</v>
      </c>
      <c r="C17" s="29" t="s">
        <v>28</v>
      </c>
      <c r="D17" s="29" t="s">
        <v>29</v>
      </c>
      <c r="E17" s="29" t="s">
        <v>30</v>
      </c>
      <c r="F17" s="30" t="s">
        <v>31</v>
      </c>
      <c r="G17" s="30" t="s">
        <v>32</v>
      </c>
      <c r="H17" s="103" t="s">
        <v>33</v>
      </c>
      <c r="I17" s="104"/>
      <c r="J17" s="31" t="s">
        <v>34</v>
      </c>
    </row>
    <row r="18" spans="1:18" ht="61.5" customHeight="1" x14ac:dyDescent="0.25">
      <c r="A18" s="32">
        <v>1</v>
      </c>
      <c r="B18" s="33">
        <v>44406</v>
      </c>
      <c r="C18" s="34" t="s">
        <v>58</v>
      </c>
      <c r="D18" s="35" t="s">
        <v>35</v>
      </c>
      <c r="E18" s="35" t="s">
        <v>36</v>
      </c>
      <c r="F18" s="36">
        <v>29</v>
      </c>
      <c r="G18" s="37">
        <v>692</v>
      </c>
      <c r="H18" s="105">
        <v>7000</v>
      </c>
      <c r="I18" s="106"/>
      <c r="J18" s="38">
        <f>G18*H18</f>
        <v>4844000</v>
      </c>
      <c r="L18"/>
    </row>
    <row r="19" spans="1:18" ht="61.5" customHeight="1" x14ac:dyDescent="0.25">
      <c r="A19" s="32">
        <f>A18+1</f>
        <v>2</v>
      </c>
      <c r="B19" s="33">
        <v>44407</v>
      </c>
      <c r="C19" s="34" t="s">
        <v>59</v>
      </c>
      <c r="D19" s="35" t="s">
        <v>35</v>
      </c>
      <c r="E19" s="35" t="s">
        <v>36</v>
      </c>
      <c r="F19" s="36">
        <v>21</v>
      </c>
      <c r="G19" s="36">
        <v>570</v>
      </c>
      <c r="H19" s="105">
        <v>7000</v>
      </c>
      <c r="I19" s="106"/>
      <c r="J19" s="38">
        <f>G19*H19</f>
        <v>3990000</v>
      </c>
      <c r="L19"/>
    </row>
    <row r="20" spans="1:18" ht="32.25" customHeight="1" thickBot="1" x14ac:dyDescent="0.3">
      <c r="A20" s="107" t="s">
        <v>37</v>
      </c>
      <c r="B20" s="108"/>
      <c r="C20" s="108"/>
      <c r="D20" s="108"/>
      <c r="E20" s="108"/>
      <c r="F20" s="108"/>
      <c r="G20" s="108"/>
      <c r="H20" s="108"/>
      <c r="I20" s="109"/>
      <c r="J20" s="39">
        <f>SUM(J18:J19)</f>
        <v>8834000</v>
      </c>
    </row>
    <row r="21" spans="1:18" x14ac:dyDescent="0.25">
      <c r="A21" s="110"/>
      <c r="B21" s="110"/>
      <c r="C21" s="40"/>
      <c r="D21" s="40"/>
      <c r="E21" s="40"/>
      <c r="F21" s="40"/>
      <c r="G21" s="40"/>
      <c r="H21" s="41"/>
      <c r="I21" s="41"/>
      <c r="J21" s="42"/>
    </row>
    <row r="22" spans="1:18" x14ac:dyDescent="0.25">
      <c r="A22" s="40"/>
      <c r="B22" s="40"/>
      <c r="C22" s="40"/>
      <c r="D22" s="40"/>
      <c r="E22" s="40"/>
      <c r="F22" s="40"/>
      <c r="G22" s="40"/>
      <c r="H22" s="43" t="s">
        <v>38</v>
      </c>
      <c r="I22" s="44" t="e">
        <f>#REF!*1%</f>
        <v>#REF!</v>
      </c>
      <c r="J22" s="42">
        <f>J20*1%</f>
        <v>88340</v>
      </c>
    </row>
    <row r="23" spans="1:18" x14ac:dyDescent="0.25">
      <c r="A23" s="40"/>
      <c r="B23" s="40"/>
      <c r="C23" s="40"/>
      <c r="D23" s="40"/>
      <c r="E23" s="40"/>
      <c r="F23" s="40"/>
      <c r="G23" s="40"/>
      <c r="H23" s="43" t="s">
        <v>39</v>
      </c>
      <c r="I23" s="42">
        <f>I21*10%</f>
        <v>0</v>
      </c>
      <c r="J23" s="42">
        <v>0</v>
      </c>
    </row>
    <row r="24" spans="1:18" ht="16.5" thickBot="1" x14ac:dyDescent="0.3">
      <c r="E24" s="19"/>
      <c r="F24" s="19"/>
      <c r="G24" s="19"/>
      <c r="H24" s="45" t="s">
        <v>40</v>
      </c>
      <c r="I24" s="46">
        <v>0</v>
      </c>
      <c r="J24" s="46">
        <v>0</v>
      </c>
      <c r="R24" s="20" t="s">
        <v>9</v>
      </c>
    </row>
    <row r="25" spans="1:18" x14ac:dyDescent="0.25">
      <c r="E25" s="19"/>
      <c r="F25" s="19"/>
      <c r="G25" s="19"/>
      <c r="H25" s="47" t="s">
        <v>41</v>
      </c>
      <c r="I25" s="48" t="e">
        <f>I20+I22</f>
        <v>#REF!</v>
      </c>
      <c r="J25" s="48">
        <f>J20+J22</f>
        <v>8922340</v>
      </c>
      <c r="L25" s="20">
        <f>BKI032210028308!P36+BKI032210028415!P28</f>
        <v>8922340</v>
      </c>
    </row>
    <row r="26" spans="1:18" x14ac:dyDescent="0.25">
      <c r="E26" s="19"/>
      <c r="F26" s="19"/>
      <c r="G26" s="19"/>
      <c r="H26" s="47"/>
      <c r="I26" s="48"/>
      <c r="J26" s="48"/>
    </row>
    <row r="27" spans="1:18" x14ac:dyDescent="0.25">
      <c r="A27" s="19" t="s">
        <v>119</v>
      </c>
      <c r="D27" s="19"/>
      <c r="E27" s="19"/>
      <c r="F27" s="19"/>
      <c r="G27" s="19"/>
      <c r="H27" s="47"/>
      <c r="I27" s="47"/>
      <c r="J27" s="48"/>
    </row>
    <row r="28" spans="1:18" x14ac:dyDescent="0.25">
      <c r="A28" s="49"/>
      <c r="D28" s="19"/>
      <c r="E28" s="19"/>
      <c r="F28" s="19"/>
      <c r="G28" s="19"/>
      <c r="H28" s="47"/>
      <c r="I28" s="47"/>
      <c r="J28" s="48"/>
    </row>
    <row r="29" spans="1:18" x14ac:dyDescent="0.25">
      <c r="D29" s="19"/>
      <c r="E29" s="19"/>
      <c r="F29" s="19"/>
      <c r="G29" s="19"/>
      <c r="H29" s="47"/>
      <c r="I29" s="47"/>
      <c r="J29" s="48"/>
    </row>
    <row r="30" spans="1:18" x14ac:dyDescent="0.25">
      <c r="A30" s="50" t="s">
        <v>42</v>
      </c>
    </row>
    <row r="31" spans="1:18" x14ac:dyDescent="0.25">
      <c r="A31" s="51" t="s">
        <v>43</v>
      </c>
      <c r="B31" s="52"/>
      <c r="C31" s="52"/>
      <c r="D31" s="53"/>
      <c r="E31" s="53"/>
      <c r="F31" s="53"/>
      <c r="G31" s="53"/>
    </row>
    <row r="32" spans="1:18" x14ac:dyDescent="0.25">
      <c r="A32" s="51" t="s">
        <v>44</v>
      </c>
      <c r="B32" s="52"/>
      <c r="C32" s="52"/>
      <c r="D32" s="53"/>
      <c r="E32" s="53"/>
      <c r="F32" s="53"/>
      <c r="G32" s="53"/>
    </row>
    <row r="33" spans="1:10" x14ac:dyDescent="0.25">
      <c r="A33" s="54" t="s">
        <v>45</v>
      </c>
      <c r="B33" s="55"/>
      <c r="C33" s="55"/>
      <c r="D33" s="53"/>
      <c r="E33" s="53"/>
      <c r="F33" s="53"/>
      <c r="G33" s="53"/>
    </row>
    <row r="34" spans="1:10" x14ac:dyDescent="0.25">
      <c r="A34" s="56" t="s">
        <v>10</v>
      </c>
      <c r="B34" s="57"/>
      <c r="C34" s="57"/>
      <c r="D34" s="53"/>
      <c r="E34" s="53"/>
      <c r="F34" s="53"/>
      <c r="G34" s="53"/>
    </row>
    <row r="35" spans="1:10" x14ac:dyDescent="0.25">
      <c r="A35" s="58"/>
      <c r="B35" s="58"/>
      <c r="C35" s="58"/>
    </row>
    <row r="36" spans="1:10" x14ac:dyDescent="0.25">
      <c r="H36" s="59" t="s">
        <v>46</v>
      </c>
      <c r="I36" s="97" t="str">
        <f>+J13</f>
        <v xml:space="preserve"> 09 Agustus 2021</v>
      </c>
      <c r="J36" s="98"/>
    </row>
    <row r="40" spans="1:10" ht="18" customHeight="1" x14ac:dyDescent="0.25"/>
    <row r="41" spans="1:10" ht="17.25" customHeight="1" x14ac:dyDescent="0.25"/>
    <row r="43" spans="1:10" x14ac:dyDescent="0.25">
      <c r="H43" s="99" t="s">
        <v>47</v>
      </c>
      <c r="I43" s="99"/>
      <c r="J43" s="99"/>
    </row>
  </sheetData>
  <mergeCells count="8">
    <mergeCell ref="I36:J36"/>
    <mergeCell ref="H43:J43"/>
    <mergeCell ref="A10:J10"/>
    <mergeCell ref="H17:I17"/>
    <mergeCell ref="H18:I18"/>
    <mergeCell ref="H19:I19"/>
    <mergeCell ref="A20:I20"/>
    <mergeCell ref="A21:B21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85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zoomScale="110" zoomScaleNormal="110" workbookViewId="0">
      <pane xSplit="3" ySplit="2" topLeftCell="D3" activePane="bottomRight" state="frozen"/>
      <selection pane="topRight" activeCell="B1" sqref="B1"/>
      <selection pane="bottomLeft" activeCell="A3" sqref="A3"/>
      <selection pane="bottomRight" activeCell="R7" sqref="R7"/>
    </sheetView>
  </sheetViews>
  <sheetFormatPr defaultRowHeight="15" x14ac:dyDescent="0.2"/>
  <cols>
    <col min="1" max="1" width="7.85546875" style="4" customWidth="1"/>
    <col min="2" max="2" width="19.140625" style="2" customWidth="1"/>
    <col min="3" max="3" width="15.28515625" style="2" customWidth="1"/>
    <col min="4" max="4" width="10" style="3" customWidth="1"/>
    <col min="5" max="5" width="7.85546875" style="12" customWidth="1"/>
    <col min="6" max="6" width="8.85546875" style="3" customWidth="1"/>
    <col min="7" max="7" width="9.7109375" style="3" customWidth="1"/>
    <col min="8" max="8" width="14" style="6" customWidth="1"/>
    <col min="9" max="11" width="3.85546875" style="3" customWidth="1"/>
    <col min="12" max="12" width="5.85546875" style="3" customWidth="1"/>
    <col min="13" max="13" width="8.5703125" style="3" customWidth="1"/>
    <col min="14" max="14" width="6.5703125" style="17" customWidth="1"/>
    <col min="15" max="15" width="7.7109375" style="17" customWidth="1"/>
    <col min="16" max="16" width="13" style="17" customWidth="1"/>
    <col min="17" max="16384" width="9.140625" style="4"/>
  </cols>
  <sheetData>
    <row r="1" spans="1:16" x14ac:dyDescent="0.2">
      <c r="H1" s="5"/>
    </row>
    <row r="2" spans="1:16" ht="25.5" x14ac:dyDescent="0.2">
      <c r="A2" s="89" t="s">
        <v>53</v>
      </c>
      <c r="B2" s="7" t="s">
        <v>8</v>
      </c>
      <c r="C2" s="7" t="s">
        <v>0</v>
      </c>
      <c r="D2" s="7" t="s">
        <v>1</v>
      </c>
      <c r="E2" s="65" t="s">
        <v>5</v>
      </c>
      <c r="F2" s="7" t="s">
        <v>4</v>
      </c>
      <c r="G2" s="7" t="s">
        <v>6</v>
      </c>
      <c r="H2" s="65" t="s">
        <v>2</v>
      </c>
      <c r="I2" s="7" t="s">
        <v>48</v>
      </c>
      <c r="J2" s="7" t="s">
        <v>49</v>
      </c>
      <c r="K2" s="7" t="s">
        <v>50</v>
      </c>
      <c r="L2" s="66" t="s">
        <v>54</v>
      </c>
      <c r="M2" s="66" t="s">
        <v>55</v>
      </c>
      <c r="N2" s="66" t="s">
        <v>7</v>
      </c>
      <c r="O2" s="66" t="s">
        <v>56</v>
      </c>
      <c r="P2" s="66" t="s">
        <v>57</v>
      </c>
    </row>
    <row r="3" spans="1:16" ht="28.5" customHeight="1" x14ac:dyDescent="0.2">
      <c r="A3" s="111" t="s">
        <v>58</v>
      </c>
      <c r="B3" s="14" t="s">
        <v>61</v>
      </c>
      <c r="C3" s="83" t="s">
        <v>62</v>
      </c>
      <c r="D3" s="84" t="s">
        <v>3</v>
      </c>
      <c r="E3" s="85">
        <v>44406</v>
      </c>
      <c r="F3" s="119" t="s">
        <v>93</v>
      </c>
      <c r="G3" s="84" t="s">
        <v>94</v>
      </c>
      <c r="H3" s="121" t="s">
        <v>95</v>
      </c>
      <c r="I3" s="84">
        <v>40</v>
      </c>
      <c r="J3" s="84">
        <v>40</v>
      </c>
      <c r="K3" s="84">
        <v>25</v>
      </c>
      <c r="L3" s="84">
        <v>20</v>
      </c>
      <c r="M3" s="84">
        <f t="shared" ref="M3:M31" si="0">I3*J3*K3/4000</f>
        <v>10</v>
      </c>
      <c r="N3" s="86">
        <v>20</v>
      </c>
      <c r="O3" s="87">
        <v>7000</v>
      </c>
      <c r="P3" s="88">
        <f>Table2[[#This Row],[PEMBULATAN]]*O3</f>
        <v>140000</v>
      </c>
    </row>
    <row r="4" spans="1:16" ht="28.5" customHeight="1" x14ac:dyDescent="0.2">
      <c r="A4" s="111"/>
      <c r="B4" s="15"/>
      <c r="C4" s="9" t="s">
        <v>63</v>
      </c>
      <c r="D4" s="1" t="s">
        <v>3</v>
      </c>
      <c r="E4" s="13">
        <v>44406</v>
      </c>
      <c r="F4" s="118" t="s">
        <v>93</v>
      </c>
      <c r="G4" s="1" t="s">
        <v>94</v>
      </c>
      <c r="H4" s="122" t="s">
        <v>95</v>
      </c>
      <c r="I4" s="1">
        <v>68</v>
      </c>
      <c r="J4" s="1">
        <v>58</v>
      </c>
      <c r="K4" s="1">
        <v>25</v>
      </c>
      <c r="L4" s="1">
        <v>15</v>
      </c>
      <c r="M4" s="1">
        <f t="shared" si="0"/>
        <v>24.65</v>
      </c>
      <c r="N4" s="8">
        <v>25</v>
      </c>
      <c r="O4" s="87">
        <v>7000</v>
      </c>
      <c r="P4" s="88">
        <f>Table2[[#This Row],[PEMBULATAN]]*O4</f>
        <v>175000</v>
      </c>
    </row>
    <row r="5" spans="1:16" ht="28.5" customHeight="1" x14ac:dyDescent="0.2">
      <c r="A5" s="15"/>
      <c r="B5" s="15"/>
      <c r="C5" s="9" t="s">
        <v>64</v>
      </c>
      <c r="D5" s="1" t="s">
        <v>3</v>
      </c>
      <c r="E5" s="13">
        <v>44406</v>
      </c>
      <c r="F5" s="118" t="s">
        <v>93</v>
      </c>
      <c r="G5" s="1" t="s">
        <v>94</v>
      </c>
      <c r="H5" s="122" t="s">
        <v>95</v>
      </c>
      <c r="I5" s="1">
        <v>50</v>
      </c>
      <c r="J5" s="1">
        <v>42</v>
      </c>
      <c r="K5" s="1">
        <v>30</v>
      </c>
      <c r="L5" s="1">
        <v>8</v>
      </c>
      <c r="M5" s="1">
        <f t="shared" si="0"/>
        <v>15.75</v>
      </c>
      <c r="N5" s="8">
        <v>16</v>
      </c>
      <c r="O5" s="87">
        <v>7000</v>
      </c>
      <c r="P5" s="88">
        <f>Table2[[#This Row],[PEMBULATAN]]*O5</f>
        <v>112000</v>
      </c>
    </row>
    <row r="6" spans="1:16" ht="28.5" customHeight="1" x14ac:dyDescent="0.2">
      <c r="A6" s="15"/>
      <c r="B6" s="15"/>
      <c r="C6" s="80" t="s">
        <v>65</v>
      </c>
      <c r="D6" s="18" t="s">
        <v>3</v>
      </c>
      <c r="E6" s="13">
        <v>44406</v>
      </c>
      <c r="F6" s="118" t="s">
        <v>93</v>
      </c>
      <c r="G6" s="1" t="s">
        <v>94</v>
      </c>
      <c r="H6" s="123" t="s">
        <v>95</v>
      </c>
      <c r="I6" s="18">
        <v>44</v>
      </c>
      <c r="J6" s="18">
        <v>27</v>
      </c>
      <c r="K6" s="18">
        <v>36</v>
      </c>
      <c r="L6" s="18">
        <v>15</v>
      </c>
      <c r="M6" s="81">
        <f t="shared" si="0"/>
        <v>10.692</v>
      </c>
      <c r="N6" s="79">
        <v>15</v>
      </c>
      <c r="O6" s="87">
        <v>7000</v>
      </c>
      <c r="P6" s="88">
        <f>Table2[[#This Row],[PEMBULATAN]]*O6</f>
        <v>105000</v>
      </c>
    </row>
    <row r="7" spans="1:16" ht="28.5" customHeight="1" x14ac:dyDescent="0.2">
      <c r="A7" s="15"/>
      <c r="B7" s="15"/>
      <c r="C7" s="90" t="s">
        <v>66</v>
      </c>
      <c r="D7" s="91" t="s">
        <v>3</v>
      </c>
      <c r="E7" s="92">
        <v>44406</v>
      </c>
      <c r="F7" s="120" t="s">
        <v>93</v>
      </c>
      <c r="G7" s="93" t="s">
        <v>94</v>
      </c>
      <c r="H7" s="124" t="s">
        <v>95</v>
      </c>
      <c r="I7" s="91">
        <v>49</v>
      </c>
      <c r="J7" s="91">
        <v>56</v>
      </c>
      <c r="K7" s="91">
        <v>45</v>
      </c>
      <c r="L7" s="91">
        <v>22</v>
      </c>
      <c r="M7" s="94">
        <f t="shared" si="0"/>
        <v>30.87</v>
      </c>
      <c r="N7" s="95">
        <v>31</v>
      </c>
      <c r="O7" s="87">
        <v>7000</v>
      </c>
      <c r="P7" s="88">
        <f>Table2[[#This Row],[PEMBULATAN]]*O7</f>
        <v>217000</v>
      </c>
    </row>
    <row r="8" spans="1:16" ht="28.5" customHeight="1" x14ac:dyDescent="0.2">
      <c r="A8" s="15"/>
      <c r="B8" s="15"/>
      <c r="C8" s="90" t="s">
        <v>67</v>
      </c>
      <c r="D8" s="91" t="s">
        <v>3</v>
      </c>
      <c r="E8" s="92">
        <v>44406</v>
      </c>
      <c r="F8" s="120" t="s">
        <v>93</v>
      </c>
      <c r="G8" s="93" t="s">
        <v>94</v>
      </c>
      <c r="H8" s="124" t="s">
        <v>95</v>
      </c>
      <c r="I8" s="91">
        <v>80</v>
      </c>
      <c r="J8" s="91">
        <v>50</v>
      </c>
      <c r="K8" s="91">
        <v>30</v>
      </c>
      <c r="L8" s="91">
        <v>37</v>
      </c>
      <c r="M8" s="94">
        <f t="shared" si="0"/>
        <v>30</v>
      </c>
      <c r="N8" s="95">
        <v>37</v>
      </c>
      <c r="O8" s="87">
        <v>7000</v>
      </c>
      <c r="P8" s="88">
        <f>Table2[[#This Row],[PEMBULATAN]]*O8</f>
        <v>259000</v>
      </c>
    </row>
    <row r="9" spans="1:16" ht="28.5" customHeight="1" x14ac:dyDescent="0.2">
      <c r="A9" s="15"/>
      <c r="B9" s="15"/>
      <c r="C9" s="90" t="s">
        <v>68</v>
      </c>
      <c r="D9" s="91" t="s">
        <v>3</v>
      </c>
      <c r="E9" s="92">
        <v>44406</v>
      </c>
      <c r="F9" s="120" t="s">
        <v>93</v>
      </c>
      <c r="G9" s="93" t="s">
        <v>94</v>
      </c>
      <c r="H9" s="124" t="s">
        <v>95</v>
      </c>
      <c r="I9" s="91">
        <v>91</v>
      </c>
      <c r="J9" s="91">
        <v>37</v>
      </c>
      <c r="K9" s="91">
        <v>37</v>
      </c>
      <c r="L9" s="91">
        <v>25</v>
      </c>
      <c r="M9" s="94">
        <f t="shared" si="0"/>
        <v>31.144749999999998</v>
      </c>
      <c r="N9" s="95">
        <v>31</v>
      </c>
      <c r="O9" s="87">
        <v>7000</v>
      </c>
      <c r="P9" s="88">
        <f>Table2[[#This Row],[PEMBULATAN]]*O9</f>
        <v>217000</v>
      </c>
    </row>
    <row r="10" spans="1:16" ht="28.5" customHeight="1" x14ac:dyDescent="0.2">
      <c r="A10" s="15"/>
      <c r="B10" s="15"/>
      <c r="C10" s="90" t="s">
        <v>69</v>
      </c>
      <c r="D10" s="91" t="s">
        <v>3</v>
      </c>
      <c r="E10" s="92">
        <v>44406</v>
      </c>
      <c r="F10" s="120" t="s">
        <v>93</v>
      </c>
      <c r="G10" s="93" t="s">
        <v>94</v>
      </c>
      <c r="H10" s="124" t="s">
        <v>95</v>
      </c>
      <c r="I10" s="91">
        <v>42</v>
      </c>
      <c r="J10" s="91">
        <v>33</v>
      </c>
      <c r="K10" s="91">
        <v>26</v>
      </c>
      <c r="L10" s="91">
        <v>5</v>
      </c>
      <c r="M10" s="94">
        <f t="shared" si="0"/>
        <v>9.0090000000000003</v>
      </c>
      <c r="N10" s="95">
        <v>9</v>
      </c>
      <c r="O10" s="87">
        <v>7000</v>
      </c>
      <c r="P10" s="88">
        <f>Table2[[#This Row],[PEMBULATAN]]*O10</f>
        <v>63000</v>
      </c>
    </row>
    <row r="11" spans="1:16" ht="28.5" customHeight="1" x14ac:dyDescent="0.2">
      <c r="A11" s="15"/>
      <c r="B11" s="15"/>
      <c r="C11" s="90" t="s">
        <v>70</v>
      </c>
      <c r="D11" s="91" t="s">
        <v>3</v>
      </c>
      <c r="E11" s="92">
        <v>44406</v>
      </c>
      <c r="F11" s="120" t="s">
        <v>93</v>
      </c>
      <c r="G11" s="93" t="s">
        <v>94</v>
      </c>
      <c r="H11" s="124" t="s">
        <v>95</v>
      </c>
      <c r="I11" s="91">
        <v>61</v>
      </c>
      <c r="J11" s="91">
        <v>33</v>
      </c>
      <c r="K11" s="91">
        <v>82</v>
      </c>
      <c r="L11" s="91">
        <v>21</v>
      </c>
      <c r="M11" s="94">
        <f t="shared" si="0"/>
        <v>41.266500000000001</v>
      </c>
      <c r="N11" s="95">
        <v>41</v>
      </c>
      <c r="O11" s="87">
        <v>7000</v>
      </c>
      <c r="P11" s="88">
        <f>Table2[[#This Row],[PEMBULATAN]]*O11</f>
        <v>287000</v>
      </c>
    </row>
    <row r="12" spans="1:16" ht="28.5" customHeight="1" x14ac:dyDescent="0.2">
      <c r="A12" s="15"/>
      <c r="B12" s="15"/>
      <c r="C12" s="90" t="s">
        <v>71</v>
      </c>
      <c r="D12" s="91" t="s">
        <v>3</v>
      </c>
      <c r="E12" s="92">
        <v>44406</v>
      </c>
      <c r="F12" s="120" t="s">
        <v>93</v>
      </c>
      <c r="G12" s="93" t="s">
        <v>94</v>
      </c>
      <c r="H12" s="124" t="s">
        <v>95</v>
      </c>
      <c r="I12" s="91">
        <v>105</v>
      </c>
      <c r="J12" s="91">
        <v>15</v>
      </c>
      <c r="K12" s="91">
        <v>47</v>
      </c>
      <c r="L12" s="91">
        <v>5</v>
      </c>
      <c r="M12" s="94">
        <f t="shared" si="0"/>
        <v>18.506250000000001</v>
      </c>
      <c r="N12" s="95">
        <v>19</v>
      </c>
      <c r="O12" s="87">
        <v>7000</v>
      </c>
      <c r="P12" s="88">
        <f>Table2[[#This Row],[PEMBULATAN]]*O12</f>
        <v>133000</v>
      </c>
    </row>
    <row r="13" spans="1:16" ht="28.5" customHeight="1" x14ac:dyDescent="0.2">
      <c r="A13" s="15"/>
      <c r="B13" s="15"/>
      <c r="C13" s="90" t="s">
        <v>72</v>
      </c>
      <c r="D13" s="91" t="s">
        <v>3</v>
      </c>
      <c r="E13" s="92">
        <v>44406</v>
      </c>
      <c r="F13" s="120" t="s">
        <v>93</v>
      </c>
      <c r="G13" s="93" t="s">
        <v>94</v>
      </c>
      <c r="H13" s="124" t="s">
        <v>95</v>
      </c>
      <c r="I13" s="91">
        <v>45</v>
      </c>
      <c r="J13" s="91">
        <v>45</v>
      </c>
      <c r="K13" s="91">
        <v>9</v>
      </c>
      <c r="L13" s="91">
        <v>7</v>
      </c>
      <c r="M13" s="94">
        <f t="shared" si="0"/>
        <v>4.5562500000000004</v>
      </c>
      <c r="N13" s="95">
        <v>7</v>
      </c>
      <c r="O13" s="87">
        <v>7000</v>
      </c>
      <c r="P13" s="88">
        <f>Table2[[#This Row],[PEMBULATAN]]*O13</f>
        <v>49000</v>
      </c>
    </row>
    <row r="14" spans="1:16" ht="28.5" customHeight="1" x14ac:dyDescent="0.2">
      <c r="A14" s="15"/>
      <c r="B14" s="15"/>
      <c r="C14" s="90" t="s">
        <v>73</v>
      </c>
      <c r="D14" s="91" t="s">
        <v>3</v>
      </c>
      <c r="E14" s="92">
        <v>44406</v>
      </c>
      <c r="F14" s="120" t="s">
        <v>93</v>
      </c>
      <c r="G14" s="93" t="s">
        <v>94</v>
      </c>
      <c r="H14" s="124" t="s">
        <v>95</v>
      </c>
      <c r="I14" s="91">
        <v>26</v>
      </c>
      <c r="J14" s="91">
        <v>56</v>
      </c>
      <c r="K14" s="91">
        <v>115</v>
      </c>
      <c r="L14" s="91">
        <v>3</v>
      </c>
      <c r="M14" s="94">
        <f t="shared" si="0"/>
        <v>41.86</v>
      </c>
      <c r="N14" s="95">
        <v>42</v>
      </c>
      <c r="O14" s="87">
        <v>7000</v>
      </c>
      <c r="P14" s="88">
        <f>Table2[[#This Row],[PEMBULATAN]]*O14</f>
        <v>294000</v>
      </c>
    </row>
    <row r="15" spans="1:16" ht="28.5" customHeight="1" x14ac:dyDescent="0.2">
      <c r="A15" s="15"/>
      <c r="B15" s="15"/>
      <c r="C15" s="90" t="s">
        <v>74</v>
      </c>
      <c r="D15" s="91" t="s">
        <v>3</v>
      </c>
      <c r="E15" s="92">
        <v>44406</v>
      </c>
      <c r="F15" s="120" t="s">
        <v>93</v>
      </c>
      <c r="G15" s="93" t="s">
        <v>94</v>
      </c>
      <c r="H15" s="124" t="s">
        <v>95</v>
      </c>
      <c r="I15" s="91">
        <v>73</v>
      </c>
      <c r="J15" s="91">
        <v>73</v>
      </c>
      <c r="K15" s="91">
        <v>20</v>
      </c>
      <c r="L15" s="91">
        <v>13</v>
      </c>
      <c r="M15" s="94">
        <f t="shared" si="0"/>
        <v>26.645</v>
      </c>
      <c r="N15" s="95">
        <v>27</v>
      </c>
      <c r="O15" s="87">
        <v>7000</v>
      </c>
      <c r="P15" s="88">
        <f>Table2[[#This Row],[PEMBULATAN]]*O15</f>
        <v>189000</v>
      </c>
    </row>
    <row r="16" spans="1:16" ht="28.5" customHeight="1" x14ac:dyDescent="0.2">
      <c r="A16" s="15"/>
      <c r="B16" s="15"/>
      <c r="C16" s="80" t="s">
        <v>75</v>
      </c>
      <c r="D16" s="18" t="s">
        <v>3</v>
      </c>
      <c r="E16" s="13">
        <v>44406</v>
      </c>
      <c r="F16" s="118" t="s">
        <v>93</v>
      </c>
      <c r="G16" s="1" t="s">
        <v>94</v>
      </c>
      <c r="H16" s="123" t="s">
        <v>95</v>
      </c>
      <c r="I16" s="18">
        <v>60</v>
      </c>
      <c r="J16" s="18">
        <v>40</v>
      </c>
      <c r="K16" s="18">
        <v>26</v>
      </c>
      <c r="L16" s="18">
        <v>17</v>
      </c>
      <c r="M16" s="81">
        <f t="shared" si="0"/>
        <v>15.6</v>
      </c>
      <c r="N16" s="79">
        <v>17</v>
      </c>
      <c r="O16" s="87">
        <v>7000</v>
      </c>
      <c r="P16" s="88">
        <f>Table2[[#This Row],[PEMBULATAN]]*O16</f>
        <v>119000</v>
      </c>
    </row>
    <row r="17" spans="1:16" ht="28.5" customHeight="1" x14ac:dyDescent="0.2">
      <c r="A17" s="15"/>
      <c r="B17" s="15"/>
      <c r="C17" s="80" t="s">
        <v>76</v>
      </c>
      <c r="D17" s="18" t="s">
        <v>3</v>
      </c>
      <c r="E17" s="13">
        <v>44406</v>
      </c>
      <c r="F17" s="118" t="s">
        <v>93</v>
      </c>
      <c r="G17" s="1" t="s">
        <v>94</v>
      </c>
      <c r="H17" s="123" t="s">
        <v>95</v>
      </c>
      <c r="I17" s="18">
        <v>48</v>
      </c>
      <c r="J17" s="18">
        <v>40</v>
      </c>
      <c r="K17" s="18">
        <v>15</v>
      </c>
      <c r="L17" s="18">
        <v>6</v>
      </c>
      <c r="M17" s="81">
        <f t="shared" si="0"/>
        <v>7.2</v>
      </c>
      <c r="N17" s="79">
        <v>7</v>
      </c>
      <c r="O17" s="87">
        <v>7000</v>
      </c>
      <c r="P17" s="88">
        <f>Table2[[#This Row],[PEMBULATAN]]*O17</f>
        <v>49000</v>
      </c>
    </row>
    <row r="18" spans="1:16" ht="28.5" customHeight="1" x14ac:dyDescent="0.2">
      <c r="A18" s="15"/>
      <c r="B18" s="15"/>
      <c r="C18" s="80" t="s">
        <v>77</v>
      </c>
      <c r="D18" s="18" t="s">
        <v>3</v>
      </c>
      <c r="E18" s="13">
        <v>44406</v>
      </c>
      <c r="F18" s="118" t="s">
        <v>93</v>
      </c>
      <c r="G18" s="1" t="s">
        <v>94</v>
      </c>
      <c r="H18" s="123" t="s">
        <v>95</v>
      </c>
      <c r="I18" s="18">
        <v>130</v>
      </c>
      <c r="J18" s="18">
        <v>51</v>
      </c>
      <c r="K18" s="18">
        <v>13</v>
      </c>
      <c r="L18" s="18">
        <v>13</v>
      </c>
      <c r="M18" s="81">
        <f t="shared" si="0"/>
        <v>21.547499999999999</v>
      </c>
      <c r="N18" s="79">
        <v>22</v>
      </c>
      <c r="O18" s="87">
        <v>7000</v>
      </c>
      <c r="P18" s="88">
        <f>Table2[[#This Row],[PEMBULATAN]]*O18</f>
        <v>154000</v>
      </c>
    </row>
    <row r="19" spans="1:16" ht="28.5" customHeight="1" x14ac:dyDescent="0.2">
      <c r="A19" s="15"/>
      <c r="B19" s="15"/>
      <c r="C19" s="80" t="s">
        <v>78</v>
      </c>
      <c r="D19" s="18" t="s">
        <v>3</v>
      </c>
      <c r="E19" s="13">
        <v>44406</v>
      </c>
      <c r="F19" s="118" t="s">
        <v>93</v>
      </c>
      <c r="G19" s="1" t="s">
        <v>94</v>
      </c>
      <c r="H19" s="123" t="s">
        <v>95</v>
      </c>
      <c r="I19" s="18">
        <v>70</v>
      </c>
      <c r="J19" s="18">
        <v>58</v>
      </c>
      <c r="K19" s="18">
        <v>122</v>
      </c>
      <c r="L19" s="18">
        <v>16</v>
      </c>
      <c r="M19" s="81">
        <f t="shared" si="0"/>
        <v>123.83</v>
      </c>
      <c r="N19" s="79">
        <v>124</v>
      </c>
      <c r="O19" s="87">
        <v>7000</v>
      </c>
      <c r="P19" s="88">
        <f>Table2[[#This Row],[PEMBULATAN]]*O19</f>
        <v>868000</v>
      </c>
    </row>
    <row r="20" spans="1:16" ht="28.5" customHeight="1" x14ac:dyDescent="0.2">
      <c r="A20" s="15"/>
      <c r="B20" s="15"/>
      <c r="C20" s="80" t="s">
        <v>79</v>
      </c>
      <c r="D20" s="18" t="s">
        <v>3</v>
      </c>
      <c r="E20" s="13">
        <v>44406</v>
      </c>
      <c r="F20" s="118" t="s">
        <v>93</v>
      </c>
      <c r="G20" s="1" t="s">
        <v>94</v>
      </c>
      <c r="H20" s="123" t="s">
        <v>95</v>
      </c>
      <c r="I20" s="18">
        <v>76</v>
      </c>
      <c r="J20" s="18">
        <v>40</v>
      </c>
      <c r="K20" s="18">
        <v>46</v>
      </c>
      <c r="L20" s="18">
        <v>26</v>
      </c>
      <c r="M20" s="81">
        <f t="shared" si="0"/>
        <v>34.96</v>
      </c>
      <c r="N20" s="79">
        <v>35</v>
      </c>
      <c r="O20" s="87">
        <v>7000</v>
      </c>
      <c r="P20" s="88">
        <f>Table2[[#This Row],[PEMBULATAN]]*O20</f>
        <v>245000</v>
      </c>
    </row>
    <row r="21" spans="1:16" ht="28.5" customHeight="1" x14ac:dyDescent="0.2">
      <c r="A21" s="15"/>
      <c r="B21" s="15"/>
      <c r="C21" s="80" t="s">
        <v>80</v>
      </c>
      <c r="D21" s="18" t="s">
        <v>3</v>
      </c>
      <c r="E21" s="13">
        <v>44406</v>
      </c>
      <c r="F21" s="118" t="s">
        <v>93</v>
      </c>
      <c r="G21" s="1" t="s">
        <v>94</v>
      </c>
      <c r="H21" s="123" t="s">
        <v>95</v>
      </c>
      <c r="I21" s="18">
        <v>50</v>
      </c>
      <c r="J21" s="18">
        <v>36</v>
      </c>
      <c r="K21" s="18">
        <v>22</v>
      </c>
      <c r="L21" s="18">
        <v>5</v>
      </c>
      <c r="M21" s="81">
        <f t="shared" si="0"/>
        <v>9.9</v>
      </c>
      <c r="N21" s="79">
        <v>10</v>
      </c>
      <c r="O21" s="87">
        <v>7000</v>
      </c>
      <c r="P21" s="88">
        <f>Table2[[#This Row],[PEMBULATAN]]*O21</f>
        <v>70000</v>
      </c>
    </row>
    <row r="22" spans="1:16" ht="28.5" customHeight="1" x14ac:dyDescent="0.2">
      <c r="A22" s="15"/>
      <c r="B22" s="15"/>
      <c r="C22" s="80" t="s">
        <v>81</v>
      </c>
      <c r="D22" s="18" t="s">
        <v>3</v>
      </c>
      <c r="E22" s="13">
        <v>44406</v>
      </c>
      <c r="F22" s="118" t="s">
        <v>93</v>
      </c>
      <c r="G22" s="1" t="s">
        <v>94</v>
      </c>
      <c r="H22" s="123" t="s">
        <v>95</v>
      </c>
      <c r="I22" s="18">
        <v>50</v>
      </c>
      <c r="J22" s="18">
        <v>43</v>
      </c>
      <c r="K22" s="18">
        <v>26</v>
      </c>
      <c r="L22" s="18">
        <v>28</v>
      </c>
      <c r="M22" s="81">
        <f t="shared" si="0"/>
        <v>13.975</v>
      </c>
      <c r="N22" s="79">
        <v>28</v>
      </c>
      <c r="O22" s="87">
        <v>7000</v>
      </c>
      <c r="P22" s="88">
        <f>Table2[[#This Row],[PEMBULATAN]]*O22</f>
        <v>196000</v>
      </c>
    </row>
    <row r="23" spans="1:16" ht="28.5" customHeight="1" x14ac:dyDescent="0.2">
      <c r="A23" s="15"/>
      <c r="B23" s="15"/>
      <c r="C23" s="80" t="s">
        <v>82</v>
      </c>
      <c r="D23" s="18" t="s">
        <v>3</v>
      </c>
      <c r="E23" s="13">
        <v>44406</v>
      </c>
      <c r="F23" s="118" t="s">
        <v>93</v>
      </c>
      <c r="G23" s="1" t="s">
        <v>94</v>
      </c>
      <c r="H23" s="123" t="s">
        <v>95</v>
      </c>
      <c r="I23" s="18">
        <v>50</v>
      </c>
      <c r="J23" s="18">
        <v>45</v>
      </c>
      <c r="K23" s="18">
        <v>25</v>
      </c>
      <c r="L23" s="18">
        <v>28</v>
      </c>
      <c r="M23" s="81">
        <f t="shared" si="0"/>
        <v>14.0625</v>
      </c>
      <c r="N23" s="79">
        <v>28</v>
      </c>
      <c r="O23" s="87">
        <v>7000</v>
      </c>
      <c r="P23" s="88">
        <f>Table2[[#This Row],[PEMBULATAN]]*O23</f>
        <v>196000</v>
      </c>
    </row>
    <row r="24" spans="1:16" ht="28.5" customHeight="1" x14ac:dyDescent="0.2">
      <c r="A24" s="15"/>
      <c r="B24" s="15"/>
      <c r="C24" s="80" t="s">
        <v>83</v>
      </c>
      <c r="D24" s="18" t="s">
        <v>3</v>
      </c>
      <c r="E24" s="13">
        <v>44406</v>
      </c>
      <c r="F24" s="118" t="s">
        <v>93</v>
      </c>
      <c r="G24" s="1" t="s">
        <v>94</v>
      </c>
      <c r="H24" s="123" t="s">
        <v>95</v>
      </c>
      <c r="I24" s="18">
        <v>82</v>
      </c>
      <c r="J24" s="18">
        <v>44</v>
      </c>
      <c r="K24" s="18">
        <v>21</v>
      </c>
      <c r="L24" s="18">
        <v>20</v>
      </c>
      <c r="M24" s="81">
        <f t="shared" si="0"/>
        <v>18.942</v>
      </c>
      <c r="N24" s="79">
        <v>20</v>
      </c>
      <c r="O24" s="87">
        <v>7000</v>
      </c>
      <c r="P24" s="88">
        <f>Table2[[#This Row],[PEMBULATAN]]*O24</f>
        <v>140000</v>
      </c>
    </row>
    <row r="25" spans="1:16" ht="28.5" customHeight="1" x14ac:dyDescent="0.2">
      <c r="A25" s="15"/>
      <c r="B25" s="15"/>
      <c r="C25" s="80" t="s">
        <v>84</v>
      </c>
      <c r="D25" s="18" t="s">
        <v>3</v>
      </c>
      <c r="E25" s="13">
        <v>44406</v>
      </c>
      <c r="F25" s="118" t="s">
        <v>93</v>
      </c>
      <c r="G25" s="1" t="s">
        <v>94</v>
      </c>
      <c r="H25" s="123" t="s">
        <v>95</v>
      </c>
      <c r="I25" s="18">
        <v>33</v>
      </c>
      <c r="J25" s="18">
        <v>30</v>
      </c>
      <c r="K25" s="18">
        <v>20</v>
      </c>
      <c r="L25" s="18">
        <v>2</v>
      </c>
      <c r="M25" s="81">
        <f t="shared" si="0"/>
        <v>4.95</v>
      </c>
      <c r="N25" s="79">
        <v>5</v>
      </c>
      <c r="O25" s="87">
        <v>7000</v>
      </c>
      <c r="P25" s="88">
        <f>Table2[[#This Row],[PEMBULATAN]]*O25</f>
        <v>35000</v>
      </c>
    </row>
    <row r="26" spans="1:16" ht="28.5" customHeight="1" x14ac:dyDescent="0.2">
      <c r="A26" s="15"/>
      <c r="B26" s="15"/>
      <c r="C26" s="80" t="s">
        <v>85</v>
      </c>
      <c r="D26" s="18" t="s">
        <v>3</v>
      </c>
      <c r="E26" s="13">
        <v>44406</v>
      </c>
      <c r="F26" s="118" t="s">
        <v>93</v>
      </c>
      <c r="G26" s="1" t="s">
        <v>94</v>
      </c>
      <c r="H26" s="123" t="s">
        <v>95</v>
      </c>
      <c r="I26" s="18">
        <v>90</v>
      </c>
      <c r="J26" s="18">
        <v>30</v>
      </c>
      <c r="K26" s="18">
        <v>20</v>
      </c>
      <c r="L26" s="18">
        <v>10</v>
      </c>
      <c r="M26" s="81">
        <f t="shared" si="0"/>
        <v>13.5</v>
      </c>
      <c r="N26" s="79">
        <v>14</v>
      </c>
      <c r="O26" s="87">
        <v>7000</v>
      </c>
      <c r="P26" s="88">
        <f>Table2[[#This Row],[PEMBULATAN]]*O26</f>
        <v>98000</v>
      </c>
    </row>
    <row r="27" spans="1:16" ht="28.5" customHeight="1" x14ac:dyDescent="0.2">
      <c r="A27" s="15"/>
      <c r="B27" s="16"/>
      <c r="C27" s="9" t="s">
        <v>86</v>
      </c>
      <c r="D27" s="1" t="s">
        <v>3</v>
      </c>
      <c r="E27" s="13">
        <v>44406</v>
      </c>
      <c r="F27" s="118" t="s">
        <v>93</v>
      </c>
      <c r="G27" s="1" t="s">
        <v>94</v>
      </c>
      <c r="H27" s="122" t="s">
        <v>95</v>
      </c>
      <c r="I27" s="1">
        <v>38</v>
      </c>
      <c r="J27" s="1">
        <v>25</v>
      </c>
      <c r="K27" s="1">
        <v>80</v>
      </c>
      <c r="L27" s="1">
        <v>25</v>
      </c>
      <c r="M27" s="1">
        <f t="shared" si="0"/>
        <v>19</v>
      </c>
      <c r="N27" s="8">
        <v>25</v>
      </c>
      <c r="O27" s="87">
        <v>7000</v>
      </c>
      <c r="P27" s="88">
        <f>Table2[[#This Row],[PEMBULATAN]]*O27</f>
        <v>175000</v>
      </c>
    </row>
    <row r="28" spans="1:16" ht="28.5" customHeight="1" x14ac:dyDescent="0.2">
      <c r="A28" s="15"/>
      <c r="B28" s="15" t="s">
        <v>87</v>
      </c>
      <c r="C28" s="80" t="s">
        <v>88</v>
      </c>
      <c r="D28" s="18" t="s">
        <v>3</v>
      </c>
      <c r="E28" s="13">
        <v>44406</v>
      </c>
      <c r="F28" s="118" t="s">
        <v>93</v>
      </c>
      <c r="G28" s="1" t="s">
        <v>94</v>
      </c>
      <c r="H28" s="123" t="s">
        <v>95</v>
      </c>
      <c r="I28" s="18">
        <v>75</v>
      </c>
      <c r="J28" s="18">
        <v>50</v>
      </c>
      <c r="K28" s="18">
        <v>12</v>
      </c>
      <c r="L28" s="18">
        <v>7</v>
      </c>
      <c r="M28" s="81">
        <f t="shared" si="0"/>
        <v>11.25</v>
      </c>
      <c r="N28" s="79">
        <v>11</v>
      </c>
      <c r="O28" s="87">
        <v>7000</v>
      </c>
      <c r="P28" s="88">
        <f>Table2[[#This Row],[PEMBULATAN]]*O28</f>
        <v>77000</v>
      </c>
    </row>
    <row r="29" spans="1:16" ht="28.5" customHeight="1" x14ac:dyDescent="0.2">
      <c r="A29" s="16"/>
      <c r="B29" s="16"/>
      <c r="C29" s="80" t="s">
        <v>89</v>
      </c>
      <c r="D29" s="18" t="s">
        <v>3</v>
      </c>
      <c r="E29" s="13">
        <v>44406</v>
      </c>
      <c r="F29" s="118" t="s">
        <v>93</v>
      </c>
      <c r="G29" s="1" t="s">
        <v>94</v>
      </c>
      <c r="H29" s="123" t="s">
        <v>95</v>
      </c>
      <c r="I29" s="18">
        <v>46</v>
      </c>
      <c r="J29" s="18">
        <v>36</v>
      </c>
      <c r="K29" s="18">
        <v>14</v>
      </c>
      <c r="L29" s="18">
        <v>9</v>
      </c>
      <c r="M29" s="81">
        <f t="shared" si="0"/>
        <v>5.7960000000000003</v>
      </c>
      <c r="N29" s="79">
        <v>9</v>
      </c>
      <c r="O29" s="87">
        <v>7000</v>
      </c>
      <c r="P29" s="88">
        <f>Table2[[#This Row],[PEMBULATAN]]*O29</f>
        <v>63000</v>
      </c>
    </row>
    <row r="30" spans="1:16" ht="28.5" customHeight="1" x14ac:dyDescent="0.2">
      <c r="A30" s="15"/>
      <c r="B30" s="15" t="s">
        <v>90</v>
      </c>
      <c r="C30" s="80" t="s">
        <v>91</v>
      </c>
      <c r="D30" s="18" t="s">
        <v>3</v>
      </c>
      <c r="E30" s="13">
        <v>44406</v>
      </c>
      <c r="F30" s="118" t="s">
        <v>93</v>
      </c>
      <c r="G30" s="1" t="s">
        <v>94</v>
      </c>
      <c r="H30" s="123" t="s">
        <v>95</v>
      </c>
      <c r="I30" s="18">
        <v>55</v>
      </c>
      <c r="J30" s="18">
        <v>16</v>
      </c>
      <c r="K30" s="18">
        <v>70</v>
      </c>
      <c r="L30" s="18">
        <v>7</v>
      </c>
      <c r="M30" s="81">
        <f t="shared" si="0"/>
        <v>15.4</v>
      </c>
      <c r="N30" s="79">
        <v>16</v>
      </c>
      <c r="O30" s="87">
        <v>7000</v>
      </c>
      <c r="P30" s="88">
        <f>Table2[[#This Row],[PEMBULATAN]]*O30</f>
        <v>112000</v>
      </c>
    </row>
    <row r="31" spans="1:16" ht="28.5" customHeight="1" x14ac:dyDescent="0.2">
      <c r="A31" s="15"/>
      <c r="B31" s="15"/>
      <c r="C31" s="9" t="s">
        <v>92</v>
      </c>
      <c r="D31" s="1" t="s">
        <v>3</v>
      </c>
      <c r="E31" s="13">
        <v>44406</v>
      </c>
      <c r="F31" s="118" t="s">
        <v>93</v>
      </c>
      <c r="G31" s="1" t="s">
        <v>94</v>
      </c>
      <c r="H31" s="122" t="s">
        <v>95</v>
      </c>
      <c r="I31" s="1">
        <v>20</v>
      </c>
      <c r="J31" s="1">
        <v>8</v>
      </c>
      <c r="K31" s="1">
        <v>12</v>
      </c>
      <c r="L31" s="1">
        <v>1</v>
      </c>
      <c r="M31" s="1">
        <f t="shared" si="0"/>
        <v>0.48</v>
      </c>
      <c r="N31" s="8">
        <v>1</v>
      </c>
      <c r="O31" s="87">
        <v>7000</v>
      </c>
      <c r="P31" s="88">
        <f>Table2[[#This Row],[PEMBULATAN]]*O31</f>
        <v>7000</v>
      </c>
    </row>
    <row r="32" spans="1:16" ht="22.5" customHeight="1" x14ac:dyDescent="0.2">
      <c r="A32" s="112" t="s">
        <v>37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4"/>
      <c r="M32" s="78">
        <f>SUBTOTAL(109,Table2[KG VOLUME])</f>
        <v>625.34275000000002</v>
      </c>
      <c r="N32" s="73">
        <f>SUM(N3:N31)</f>
        <v>692</v>
      </c>
      <c r="O32" s="115">
        <f>SUM(P3:P31)</f>
        <v>4844000</v>
      </c>
      <c r="P32" s="116"/>
    </row>
    <row r="33" spans="1:16" x14ac:dyDescent="0.2">
      <c r="A33" s="11"/>
      <c r="H33" s="68"/>
      <c r="N33" s="67" t="s">
        <v>38</v>
      </c>
      <c r="P33" s="74">
        <f>O32*1%</f>
        <v>48440</v>
      </c>
    </row>
    <row r="34" spans="1:16" x14ac:dyDescent="0.2">
      <c r="A34" s="11"/>
      <c r="H34" s="68"/>
      <c r="N34" s="67" t="s">
        <v>39</v>
      </c>
      <c r="P34" s="76">
        <v>0</v>
      </c>
    </row>
    <row r="35" spans="1:16" ht="15.75" thickBot="1" x14ac:dyDescent="0.25">
      <c r="A35" s="11"/>
      <c r="H35" s="68"/>
      <c r="N35" s="67" t="s">
        <v>40</v>
      </c>
      <c r="P35" s="76">
        <v>0</v>
      </c>
    </row>
    <row r="36" spans="1:16" x14ac:dyDescent="0.2">
      <c r="A36" s="11"/>
      <c r="H36" s="68"/>
      <c r="N36" s="71" t="s">
        <v>41</v>
      </c>
      <c r="O36" s="72"/>
      <c r="P36" s="75">
        <f>O32+P33</f>
        <v>4892440</v>
      </c>
    </row>
    <row r="37" spans="1:16" x14ac:dyDescent="0.2">
      <c r="B37" s="61" t="s">
        <v>51</v>
      </c>
      <c r="C37" s="60"/>
      <c r="D37" s="62" t="s">
        <v>52</v>
      </c>
    </row>
  </sheetData>
  <mergeCells count="3">
    <mergeCell ref="A3:A4"/>
    <mergeCell ref="A32:L32"/>
    <mergeCell ref="O32:P32"/>
  </mergeCells>
  <conditionalFormatting sqref="B3">
    <cfRule type="duplicateValues" dxfId="35" priority="21"/>
  </conditionalFormatting>
  <conditionalFormatting sqref="B4">
    <cfRule type="duplicateValues" dxfId="34" priority="20"/>
  </conditionalFormatting>
  <printOptions horizontalCentered="1"/>
  <pageMargins left="0.31496062992125984" right="0.31496062992125984" top="0.74803149606299213" bottom="0.55118110236220474" header="0.31496062992125984" footer="0.31496062992125984"/>
  <pageSetup paperSize="9" scale="90" orientation="landscape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zoomScale="110" zoomScaleNormal="110" workbookViewId="0">
      <pane xSplit="3" ySplit="2" topLeftCell="D3" activePane="bottomRight" state="frozen"/>
      <selection pane="topRight" activeCell="B1" sqref="B1"/>
      <selection pane="bottomLeft" activeCell="A3" sqref="A3"/>
      <selection pane="bottomRight" activeCell="H6" sqref="H6"/>
    </sheetView>
  </sheetViews>
  <sheetFormatPr defaultRowHeight="15" x14ac:dyDescent="0.2"/>
  <cols>
    <col min="1" max="1" width="8" style="4" customWidth="1"/>
    <col min="2" max="2" width="19.5703125" style="2" customWidth="1"/>
    <col min="3" max="3" width="14.5703125" style="2" customWidth="1"/>
    <col min="4" max="4" width="9" style="3" customWidth="1"/>
    <col min="5" max="5" width="8" style="12" customWidth="1"/>
    <col min="6" max="6" width="8.7109375" style="3" customWidth="1"/>
    <col min="7" max="7" width="9.5703125" style="3" customWidth="1"/>
    <col min="8" max="8" width="13.710937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7" customWidth="1"/>
    <col min="15" max="15" width="8.140625" style="17" customWidth="1"/>
    <col min="16" max="16" width="12.28515625" style="17" customWidth="1"/>
    <col min="17" max="16384" width="9.140625" style="4"/>
  </cols>
  <sheetData>
    <row r="1" spans="1:16" x14ac:dyDescent="0.2">
      <c r="H1" s="5"/>
    </row>
    <row r="2" spans="1:16" ht="25.5" x14ac:dyDescent="0.2">
      <c r="A2" s="64" t="s">
        <v>53</v>
      </c>
      <c r="B2" s="7" t="s">
        <v>8</v>
      </c>
      <c r="C2" s="7" t="s">
        <v>0</v>
      </c>
      <c r="D2" s="7" t="s">
        <v>1</v>
      </c>
      <c r="E2" s="65" t="s">
        <v>5</v>
      </c>
      <c r="F2" s="7" t="s">
        <v>4</v>
      </c>
      <c r="G2" s="7" t="s">
        <v>6</v>
      </c>
      <c r="H2" s="65" t="s">
        <v>2</v>
      </c>
      <c r="I2" s="7" t="s">
        <v>48</v>
      </c>
      <c r="J2" s="7" t="s">
        <v>49</v>
      </c>
      <c r="K2" s="7" t="s">
        <v>50</v>
      </c>
      <c r="L2" s="66" t="s">
        <v>54</v>
      </c>
      <c r="M2" s="66" t="s">
        <v>55</v>
      </c>
      <c r="N2" s="66" t="s">
        <v>7</v>
      </c>
      <c r="O2" s="66" t="s">
        <v>56</v>
      </c>
      <c r="P2" s="66" t="s">
        <v>57</v>
      </c>
    </row>
    <row r="3" spans="1:16" ht="26.25" customHeight="1" x14ac:dyDescent="0.2">
      <c r="A3" s="117" t="s">
        <v>59</v>
      </c>
      <c r="B3" s="82" t="s">
        <v>96</v>
      </c>
      <c r="C3" s="9" t="s">
        <v>97</v>
      </c>
      <c r="D3" s="1" t="s">
        <v>3</v>
      </c>
      <c r="E3" s="13">
        <v>44407</v>
      </c>
      <c r="F3" s="118" t="s">
        <v>93</v>
      </c>
      <c r="G3" s="1" t="s">
        <v>94</v>
      </c>
      <c r="H3" s="10" t="s">
        <v>95</v>
      </c>
      <c r="I3" s="1">
        <v>104</v>
      </c>
      <c r="J3" s="1">
        <v>43</v>
      </c>
      <c r="K3" s="1">
        <v>16</v>
      </c>
      <c r="L3" s="1">
        <v>7</v>
      </c>
      <c r="M3" s="1">
        <f t="shared" ref="M3:M23" si="0">I3*J3*K3/4000</f>
        <v>17.888000000000002</v>
      </c>
      <c r="N3" s="8">
        <v>18</v>
      </c>
      <c r="O3" s="69">
        <v>7000</v>
      </c>
      <c r="P3" s="70">
        <f>Table22[[#This Row],[PEMBULATAN]]*O3</f>
        <v>126000</v>
      </c>
    </row>
    <row r="4" spans="1:16" ht="26.25" customHeight="1" x14ac:dyDescent="0.2">
      <c r="A4" s="111"/>
      <c r="B4" s="96"/>
      <c r="C4" s="9" t="s">
        <v>98</v>
      </c>
      <c r="D4" s="1" t="s">
        <v>3</v>
      </c>
      <c r="E4" s="13">
        <v>44407</v>
      </c>
      <c r="F4" s="118" t="s">
        <v>93</v>
      </c>
      <c r="G4" s="1" t="s">
        <v>94</v>
      </c>
      <c r="H4" s="10" t="s">
        <v>95</v>
      </c>
      <c r="I4" s="1">
        <v>88</v>
      </c>
      <c r="J4" s="1">
        <v>25</v>
      </c>
      <c r="K4" s="1">
        <v>20</v>
      </c>
      <c r="L4" s="1">
        <v>26</v>
      </c>
      <c r="M4" s="1">
        <f t="shared" si="0"/>
        <v>11</v>
      </c>
      <c r="N4" s="8">
        <v>26</v>
      </c>
      <c r="O4" s="69">
        <v>7000</v>
      </c>
      <c r="P4" s="70">
        <f>Table22[[#This Row],[PEMBULATAN]]*O4</f>
        <v>182000</v>
      </c>
    </row>
    <row r="5" spans="1:16" ht="26.25" customHeight="1" x14ac:dyDescent="0.2">
      <c r="A5" s="15"/>
      <c r="B5" s="15"/>
      <c r="C5" s="9" t="s">
        <v>99</v>
      </c>
      <c r="D5" s="1" t="s">
        <v>3</v>
      </c>
      <c r="E5" s="13">
        <v>44407</v>
      </c>
      <c r="F5" s="118" t="s">
        <v>93</v>
      </c>
      <c r="G5" s="1" t="s">
        <v>94</v>
      </c>
      <c r="H5" s="10" t="s">
        <v>95</v>
      </c>
      <c r="I5" s="1">
        <v>70</v>
      </c>
      <c r="J5" s="1">
        <v>57</v>
      </c>
      <c r="K5" s="1">
        <v>17</v>
      </c>
      <c r="L5" s="1">
        <v>11</v>
      </c>
      <c r="M5" s="1">
        <f t="shared" si="0"/>
        <v>16.9575</v>
      </c>
      <c r="N5" s="8">
        <v>17</v>
      </c>
      <c r="O5" s="69">
        <v>7000</v>
      </c>
      <c r="P5" s="70">
        <f>Table22[[#This Row],[PEMBULATAN]]*O5</f>
        <v>119000</v>
      </c>
    </row>
    <row r="6" spans="1:16" ht="26.25" customHeight="1" x14ac:dyDescent="0.2">
      <c r="A6" s="15"/>
      <c r="B6" s="15"/>
      <c r="C6" s="80" t="s">
        <v>100</v>
      </c>
      <c r="D6" s="18" t="s">
        <v>3</v>
      </c>
      <c r="E6" s="13">
        <v>44407</v>
      </c>
      <c r="F6" s="118" t="s">
        <v>93</v>
      </c>
      <c r="G6" s="1" t="s">
        <v>94</v>
      </c>
      <c r="H6" s="125" t="s">
        <v>95</v>
      </c>
      <c r="I6" s="18">
        <v>12</v>
      </c>
      <c r="J6" s="18">
        <v>12</v>
      </c>
      <c r="K6" s="18">
        <v>9</v>
      </c>
      <c r="L6" s="18">
        <v>1</v>
      </c>
      <c r="M6" s="18">
        <f t="shared" si="0"/>
        <v>0.32400000000000001</v>
      </c>
      <c r="N6" s="79">
        <v>1</v>
      </c>
      <c r="O6" s="69">
        <v>7000</v>
      </c>
      <c r="P6" s="70">
        <f>Table22[[#This Row],[PEMBULATAN]]*O6</f>
        <v>7000</v>
      </c>
    </row>
    <row r="7" spans="1:16" ht="26.25" customHeight="1" x14ac:dyDescent="0.2">
      <c r="A7" s="15"/>
      <c r="B7" s="15"/>
      <c r="C7" s="80" t="s">
        <v>101</v>
      </c>
      <c r="D7" s="18" t="s">
        <v>3</v>
      </c>
      <c r="E7" s="13">
        <v>44407</v>
      </c>
      <c r="F7" s="118" t="s">
        <v>93</v>
      </c>
      <c r="G7" s="1" t="s">
        <v>94</v>
      </c>
      <c r="H7" s="125" t="s">
        <v>95</v>
      </c>
      <c r="I7" s="18">
        <v>36</v>
      </c>
      <c r="J7" s="18">
        <v>40</v>
      </c>
      <c r="K7" s="18">
        <v>73</v>
      </c>
      <c r="L7" s="18">
        <v>28</v>
      </c>
      <c r="M7" s="18">
        <f t="shared" si="0"/>
        <v>26.28</v>
      </c>
      <c r="N7" s="79">
        <v>28</v>
      </c>
      <c r="O7" s="69">
        <v>7000</v>
      </c>
      <c r="P7" s="70">
        <f>Table22[[#This Row],[PEMBULATAN]]*O7</f>
        <v>196000</v>
      </c>
    </row>
    <row r="8" spans="1:16" ht="26.25" customHeight="1" x14ac:dyDescent="0.2">
      <c r="A8" s="15"/>
      <c r="B8" s="15"/>
      <c r="C8" s="80" t="s">
        <v>102</v>
      </c>
      <c r="D8" s="18" t="s">
        <v>3</v>
      </c>
      <c r="E8" s="13">
        <v>44407</v>
      </c>
      <c r="F8" s="118" t="s">
        <v>93</v>
      </c>
      <c r="G8" s="1" t="s">
        <v>94</v>
      </c>
      <c r="H8" s="125" t="s">
        <v>95</v>
      </c>
      <c r="I8" s="18">
        <v>80</v>
      </c>
      <c r="J8" s="18">
        <v>46</v>
      </c>
      <c r="K8" s="18">
        <v>122</v>
      </c>
      <c r="L8" s="18">
        <v>38</v>
      </c>
      <c r="M8" s="18">
        <f t="shared" si="0"/>
        <v>112.24</v>
      </c>
      <c r="N8" s="79">
        <v>112</v>
      </c>
      <c r="O8" s="69">
        <v>7000</v>
      </c>
      <c r="P8" s="70">
        <f>Table22[[#This Row],[PEMBULATAN]]*O8</f>
        <v>784000</v>
      </c>
    </row>
    <row r="9" spans="1:16" ht="26.25" customHeight="1" x14ac:dyDescent="0.2">
      <c r="A9" s="15"/>
      <c r="B9" s="15"/>
      <c r="C9" s="80" t="s">
        <v>103</v>
      </c>
      <c r="D9" s="18" t="s">
        <v>3</v>
      </c>
      <c r="E9" s="13">
        <v>44407</v>
      </c>
      <c r="F9" s="118" t="s">
        <v>93</v>
      </c>
      <c r="G9" s="1" t="s">
        <v>94</v>
      </c>
      <c r="H9" s="125" t="s">
        <v>95</v>
      </c>
      <c r="I9" s="18">
        <v>62</v>
      </c>
      <c r="J9" s="18">
        <v>42</v>
      </c>
      <c r="K9" s="18">
        <v>43</v>
      </c>
      <c r="L9" s="18">
        <v>20</v>
      </c>
      <c r="M9" s="18">
        <f t="shared" si="0"/>
        <v>27.992999999999999</v>
      </c>
      <c r="N9" s="79">
        <v>28</v>
      </c>
      <c r="O9" s="69">
        <v>7000</v>
      </c>
      <c r="P9" s="70">
        <f>Table22[[#This Row],[PEMBULATAN]]*O9</f>
        <v>196000</v>
      </c>
    </row>
    <row r="10" spans="1:16" ht="26.25" customHeight="1" x14ac:dyDescent="0.2">
      <c r="A10" s="15"/>
      <c r="B10" s="15"/>
      <c r="C10" s="80" t="s">
        <v>104</v>
      </c>
      <c r="D10" s="18" t="s">
        <v>3</v>
      </c>
      <c r="E10" s="13">
        <v>44407</v>
      </c>
      <c r="F10" s="118" t="s">
        <v>93</v>
      </c>
      <c r="G10" s="1" t="s">
        <v>94</v>
      </c>
      <c r="H10" s="125" t="s">
        <v>95</v>
      </c>
      <c r="I10" s="18">
        <v>68</v>
      </c>
      <c r="J10" s="18">
        <v>36</v>
      </c>
      <c r="K10" s="18">
        <v>83</v>
      </c>
      <c r="L10" s="18">
        <v>18</v>
      </c>
      <c r="M10" s="18">
        <f t="shared" si="0"/>
        <v>50.795999999999999</v>
      </c>
      <c r="N10" s="79">
        <v>51</v>
      </c>
      <c r="O10" s="69">
        <v>7000</v>
      </c>
      <c r="P10" s="70">
        <f>Table22[[#This Row],[PEMBULATAN]]*O10</f>
        <v>357000</v>
      </c>
    </row>
    <row r="11" spans="1:16" ht="26.25" customHeight="1" x14ac:dyDescent="0.2">
      <c r="A11" s="15"/>
      <c r="B11" s="15"/>
      <c r="C11" s="80" t="s">
        <v>105</v>
      </c>
      <c r="D11" s="18" t="s">
        <v>3</v>
      </c>
      <c r="E11" s="13">
        <v>44407</v>
      </c>
      <c r="F11" s="118" t="s">
        <v>93</v>
      </c>
      <c r="G11" s="1" t="s">
        <v>94</v>
      </c>
      <c r="H11" s="125" t="s">
        <v>95</v>
      </c>
      <c r="I11" s="18">
        <v>153</v>
      </c>
      <c r="J11" s="18">
        <v>23</v>
      </c>
      <c r="K11" s="18">
        <v>35</v>
      </c>
      <c r="L11" s="18">
        <v>9</v>
      </c>
      <c r="M11" s="18">
        <f t="shared" si="0"/>
        <v>30.791250000000002</v>
      </c>
      <c r="N11" s="79">
        <v>31</v>
      </c>
      <c r="O11" s="69">
        <v>7000</v>
      </c>
      <c r="P11" s="70">
        <f>Table22[[#This Row],[PEMBULATAN]]*O11</f>
        <v>217000</v>
      </c>
    </row>
    <row r="12" spans="1:16" ht="26.25" customHeight="1" x14ac:dyDescent="0.2">
      <c r="A12" s="15"/>
      <c r="B12" s="15"/>
      <c r="C12" s="80" t="s">
        <v>106</v>
      </c>
      <c r="D12" s="18" t="s">
        <v>3</v>
      </c>
      <c r="E12" s="13">
        <v>44407</v>
      </c>
      <c r="F12" s="118" t="s">
        <v>93</v>
      </c>
      <c r="G12" s="1" t="s">
        <v>94</v>
      </c>
      <c r="H12" s="125" t="s">
        <v>95</v>
      </c>
      <c r="I12" s="18">
        <v>24</v>
      </c>
      <c r="J12" s="18">
        <v>40</v>
      </c>
      <c r="K12" s="18">
        <v>32</v>
      </c>
      <c r="L12" s="18">
        <v>5</v>
      </c>
      <c r="M12" s="18">
        <f t="shared" si="0"/>
        <v>7.68</v>
      </c>
      <c r="N12" s="79">
        <v>8</v>
      </c>
      <c r="O12" s="69">
        <v>7000</v>
      </c>
      <c r="P12" s="70">
        <f>Table22[[#This Row],[PEMBULATAN]]*O12</f>
        <v>56000</v>
      </c>
    </row>
    <row r="13" spans="1:16" ht="26.25" customHeight="1" x14ac:dyDescent="0.2">
      <c r="A13" s="15"/>
      <c r="B13" s="15"/>
      <c r="C13" s="80" t="s">
        <v>107</v>
      </c>
      <c r="D13" s="18" t="s">
        <v>3</v>
      </c>
      <c r="E13" s="13">
        <v>44407</v>
      </c>
      <c r="F13" s="118" t="s">
        <v>93</v>
      </c>
      <c r="G13" s="1" t="s">
        <v>94</v>
      </c>
      <c r="H13" s="125" t="s">
        <v>95</v>
      </c>
      <c r="I13" s="18">
        <v>86</v>
      </c>
      <c r="J13" s="18">
        <v>23</v>
      </c>
      <c r="K13" s="18">
        <v>56</v>
      </c>
      <c r="L13" s="18">
        <v>26</v>
      </c>
      <c r="M13" s="18">
        <f t="shared" si="0"/>
        <v>27.692</v>
      </c>
      <c r="N13" s="79">
        <v>28</v>
      </c>
      <c r="O13" s="69">
        <v>7000</v>
      </c>
      <c r="P13" s="70">
        <f>Table22[[#This Row],[PEMBULATAN]]*O13</f>
        <v>196000</v>
      </c>
    </row>
    <row r="14" spans="1:16" ht="26.25" customHeight="1" x14ac:dyDescent="0.2">
      <c r="A14" s="15"/>
      <c r="B14" s="15"/>
      <c r="C14" s="80" t="s">
        <v>108</v>
      </c>
      <c r="D14" s="18" t="s">
        <v>3</v>
      </c>
      <c r="E14" s="13">
        <v>44407</v>
      </c>
      <c r="F14" s="118" t="s">
        <v>93</v>
      </c>
      <c r="G14" s="1" t="s">
        <v>94</v>
      </c>
      <c r="H14" s="125" t="s">
        <v>95</v>
      </c>
      <c r="I14" s="18">
        <v>42</v>
      </c>
      <c r="J14" s="18">
        <v>45</v>
      </c>
      <c r="K14" s="18">
        <v>33</v>
      </c>
      <c r="L14" s="18">
        <v>7</v>
      </c>
      <c r="M14" s="18">
        <f t="shared" si="0"/>
        <v>15.592499999999999</v>
      </c>
      <c r="N14" s="79">
        <v>16</v>
      </c>
      <c r="O14" s="69">
        <v>7000</v>
      </c>
      <c r="P14" s="70">
        <f>Table22[[#This Row],[PEMBULATAN]]*O14</f>
        <v>112000</v>
      </c>
    </row>
    <row r="15" spans="1:16" ht="26.25" customHeight="1" x14ac:dyDescent="0.2">
      <c r="A15" s="15"/>
      <c r="B15" s="15"/>
      <c r="C15" s="80" t="s">
        <v>109</v>
      </c>
      <c r="D15" s="18" t="s">
        <v>3</v>
      </c>
      <c r="E15" s="13">
        <v>44407</v>
      </c>
      <c r="F15" s="118" t="s">
        <v>93</v>
      </c>
      <c r="G15" s="1" t="s">
        <v>94</v>
      </c>
      <c r="H15" s="125" t="s">
        <v>95</v>
      </c>
      <c r="I15" s="18">
        <v>53</v>
      </c>
      <c r="J15" s="18">
        <v>44</v>
      </c>
      <c r="K15" s="18">
        <v>26</v>
      </c>
      <c r="L15" s="18">
        <v>10</v>
      </c>
      <c r="M15" s="18">
        <f t="shared" si="0"/>
        <v>15.157999999999999</v>
      </c>
      <c r="N15" s="79">
        <v>15</v>
      </c>
      <c r="O15" s="69">
        <v>7000</v>
      </c>
      <c r="P15" s="70">
        <f>Table22[[#This Row],[PEMBULATAN]]*O15</f>
        <v>105000</v>
      </c>
    </row>
    <row r="16" spans="1:16" ht="26.25" customHeight="1" x14ac:dyDescent="0.2">
      <c r="A16" s="15"/>
      <c r="B16" s="15"/>
      <c r="C16" s="80" t="s">
        <v>110</v>
      </c>
      <c r="D16" s="18" t="s">
        <v>3</v>
      </c>
      <c r="E16" s="13">
        <v>44407</v>
      </c>
      <c r="F16" s="118" t="s">
        <v>93</v>
      </c>
      <c r="G16" s="1" t="s">
        <v>94</v>
      </c>
      <c r="H16" s="125" t="s">
        <v>95</v>
      </c>
      <c r="I16" s="18">
        <v>85</v>
      </c>
      <c r="J16" s="18">
        <v>40</v>
      </c>
      <c r="K16" s="18">
        <v>30</v>
      </c>
      <c r="L16" s="18">
        <v>6</v>
      </c>
      <c r="M16" s="18">
        <f t="shared" si="0"/>
        <v>25.5</v>
      </c>
      <c r="N16" s="79">
        <v>26</v>
      </c>
      <c r="O16" s="69">
        <v>7000</v>
      </c>
      <c r="P16" s="70">
        <f>Table22[[#This Row],[PEMBULATAN]]*O16</f>
        <v>182000</v>
      </c>
    </row>
    <row r="17" spans="1:16" ht="26.25" customHeight="1" x14ac:dyDescent="0.2">
      <c r="A17" s="15"/>
      <c r="B17" s="15"/>
      <c r="C17" s="80" t="s">
        <v>111</v>
      </c>
      <c r="D17" s="18" t="s">
        <v>3</v>
      </c>
      <c r="E17" s="13">
        <v>44407</v>
      </c>
      <c r="F17" s="118" t="s">
        <v>93</v>
      </c>
      <c r="G17" s="1" t="s">
        <v>94</v>
      </c>
      <c r="H17" s="125" t="s">
        <v>95</v>
      </c>
      <c r="I17" s="18">
        <v>44</v>
      </c>
      <c r="J17" s="18">
        <v>35</v>
      </c>
      <c r="K17" s="18">
        <v>23</v>
      </c>
      <c r="L17" s="18">
        <v>6</v>
      </c>
      <c r="M17" s="18">
        <f t="shared" si="0"/>
        <v>8.8550000000000004</v>
      </c>
      <c r="N17" s="79">
        <v>9</v>
      </c>
      <c r="O17" s="69">
        <v>7000</v>
      </c>
      <c r="P17" s="70">
        <f>Table22[[#This Row],[PEMBULATAN]]*O17</f>
        <v>63000</v>
      </c>
    </row>
    <row r="18" spans="1:16" ht="26.25" customHeight="1" x14ac:dyDescent="0.2">
      <c r="A18" s="15"/>
      <c r="B18" s="16"/>
      <c r="C18" s="9" t="s">
        <v>112</v>
      </c>
      <c r="D18" s="1" t="s">
        <v>3</v>
      </c>
      <c r="E18" s="13">
        <v>44407</v>
      </c>
      <c r="F18" s="118" t="s">
        <v>93</v>
      </c>
      <c r="G18" s="1" t="s">
        <v>94</v>
      </c>
      <c r="H18" s="10" t="s">
        <v>95</v>
      </c>
      <c r="I18" s="1">
        <v>103</v>
      </c>
      <c r="J18" s="1">
        <v>35</v>
      </c>
      <c r="K18" s="1">
        <v>25</v>
      </c>
      <c r="L18" s="1">
        <v>28</v>
      </c>
      <c r="M18" s="1">
        <f t="shared" si="0"/>
        <v>22.53125</v>
      </c>
      <c r="N18" s="8">
        <v>28</v>
      </c>
      <c r="O18" s="69">
        <v>7000</v>
      </c>
      <c r="P18" s="70">
        <f>Table22[[#This Row],[PEMBULATAN]]*O18</f>
        <v>196000</v>
      </c>
    </row>
    <row r="19" spans="1:16" ht="26.25" customHeight="1" x14ac:dyDescent="0.2">
      <c r="A19" s="15"/>
      <c r="B19" s="15" t="s">
        <v>113</v>
      </c>
      <c r="C19" s="9" t="s">
        <v>114</v>
      </c>
      <c r="D19" s="1" t="s">
        <v>3</v>
      </c>
      <c r="E19" s="13">
        <v>44407</v>
      </c>
      <c r="F19" s="118" t="s">
        <v>93</v>
      </c>
      <c r="G19" s="1" t="s">
        <v>94</v>
      </c>
      <c r="H19" s="10" t="s">
        <v>95</v>
      </c>
      <c r="I19" s="1">
        <v>200</v>
      </c>
      <c r="J19" s="1">
        <v>21</v>
      </c>
      <c r="K19" s="1">
        <v>55</v>
      </c>
      <c r="L19" s="1">
        <v>15</v>
      </c>
      <c r="M19" s="1">
        <f t="shared" si="0"/>
        <v>57.75</v>
      </c>
      <c r="N19" s="8">
        <v>58</v>
      </c>
      <c r="O19" s="69">
        <v>7000</v>
      </c>
      <c r="P19" s="70">
        <f>Table22[[#This Row],[PEMBULATAN]]*O19</f>
        <v>406000</v>
      </c>
    </row>
    <row r="20" spans="1:16" ht="26.25" customHeight="1" x14ac:dyDescent="0.2">
      <c r="A20" s="15"/>
      <c r="B20" s="15"/>
      <c r="C20" s="9" t="s">
        <v>115</v>
      </c>
      <c r="D20" s="1" t="s">
        <v>3</v>
      </c>
      <c r="E20" s="13">
        <v>44407</v>
      </c>
      <c r="F20" s="118" t="s">
        <v>93</v>
      </c>
      <c r="G20" s="1" t="s">
        <v>94</v>
      </c>
      <c r="H20" s="10" t="s">
        <v>95</v>
      </c>
      <c r="I20" s="1">
        <v>40</v>
      </c>
      <c r="J20" s="1">
        <v>31</v>
      </c>
      <c r="K20" s="1">
        <v>12</v>
      </c>
      <c r="L20" s="1">
        <v>16</v>
      </c>
      <c r="M20" s="1">
        <f t="shared" si="0"/>
        <v>3.72</v>
      </c>
      <c r="N20" s="8">
        <v>16</v>
      </c>
      <c r="O20" s="69">
        <v>7000</v>
      </c>
      <c r="P20" s="70">
        <f>Table22[[#This Row],[PEMBULATAN]]*O20</f>
        <v>112000</v>
      </c>
    </row>
    <row r="21" spans="1:16" ht="26.25" customHeight="1" x14ac:dyDescent="0.2">
      <c r="A21" s="15"/>
      <c r="B21" s="15"/>
      <c r="C21" s="9" t="s">
        <v>116</v>
      </c>
      <c r="D21" s="1" t="s">
        <v>3</v>
      </c>
      <c r="E21" s="13">
        <v>44407</v>
      </c>
      <c r="F21" s="118" t="s">
        <v>93</v>
      </c>
      <c r="G21" s="1" t="s">
        <v>94</v>
      </c>
      <c r="H21" s="10" t="s">
        <v>95</v>
      </c>
      <c r="I21" s="1">
        <v>33</v>
      </c>
      <c r="J21" s="1">
        <v>44</v>
      </c>
      <c r="K21" s="1">
        <v>30</v>
      </c>
      <c r="L21" s="1">
        <v>26</v>
      </c>
      <c r="M21" s="1">
        <f t="shared" si="0"/>
        <v>10.89</v>
      </c>
      <c r="N21" s="8">
        <v>26</v>
      </c>
      <c r="O21" s="69">
        <v>7000</v>
      </c>
      <c r="P21" s="70">
        <f>Table22[[#This Row],[PEMBULATAN]]*O21</f>
        <v>182000</v>
      </c>
    </row>
    <row r="22" spans="1:16" ht="26.25" customHeight="1" x14ac:dyDescent="0.2">
      <c r="A22" s="15"/>
      <c r="B22" s="15"/>
      <c r="C22" s="9" t="s">
        <v>117</v>
      </c>
      <c r="D22" s="1" t="s">
        <v>3</v>
      </c>
      <c r="E22" s="13">
        <v>44407</v>
      </c>
      <c r="F22" s="118" t="s">
        <v>93</v>
      </c>
      <c r="G22" s="1" t="s">
        <v>94</v>
      </c>
      <c r="H22" s="10" t="s">
        <v>95</v>
      </c>
      <c r="I22" s="1">
        <v>72</v>
      </c>
      <c r="J22" s="1">
        <v>50</v>
      </c>
      <c r="K22" s="1">
        <v>15</v>
      </c>
      <c r="L22" s="1">
        <v>14</v>
      </c>
      <c r="M22" s="1">
        <f t="shared" si="0"/>
        <v>13.5</v>
      </c>
      <c r="N22" s="8">
        <v>14</v>
      </c>
      <c r="O22" s="69">
        <v>7000</v>
      </c>
      <c r="P22" s="70">
        <f>Table22[[#This Row],[PEMBULATAN]]*O22</f>
        <v>98000</v>
      </c>
    </row>
    <row r="23" spans="1:16" ht="26.25" customHeight="1" x14ac:dyDescent="0.2">
      <c r="A23" s="15"/>
      <c r="B23" s="15"/>
      <c r="C23" s="9" t="s">
        <v>118</v>
      </c>
      <c r="D23" s="1" t="s">
        <v>3</v>
      </c>
      <c r="E23" s="13">
        <v>44407</v>
      </c>
      <c r="F23" s="118" t="s">
        <v>93</v>
      </c>
      <c r="G23" s="1" t="s">
        <v>94</v>
      </c>
      <c r="H23" s="10" t="s">
        <v>95</v>
      </c>
      <c r="I23" s="1">
        <v>107</v>
      </c>
      <c r="J23" s="1">
        <v>35</v>
      </c>
      <c r="K23" s="1">
        <v>15</v>
      </c>
      <c r="L23" s="1">
        <v>13</v>
      </c>
      <c r="M23" s="1">
        <f t="shared" si="0"/>
        <v>14.043749999999999</v>
      </c>
      <c r="N23" s="8">
        <v>14</v>
      </c>
      <c r="O23" s="69">
        <v>7000</v>
      </c>
      <c r="P23" s="70">
        <f>Table22[[#This Row],[PEMBULATAN]]*O23</f>
        <v>98000</v>
      </c>
    </row>
    <row r="24" spans="1:16" ht="22.5" customHeight="1" x14ac:dyDescent="0.2">
      <c r="A24" s="112" t="s">
        <v>37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4"/>
      <c r="M24" s="78">
        <f>SUBTOTAL(109,Table22[KG VOLUME])</f>
        <v>517.18225000000007</v>
      </c>
      <c r="N24" s="73">
        <f>SUM(N3:N23)</f>
        <v>570</v>
      </c>
      <c r="O24" s="115">
        <f>SUM(P3:P23)</f>
        <v>3990000</v>
      </c>
      <c r="P24" s="116"/>
    </row>
    <row r="25" spans="1:16" x14ac:dyDescent="0.2">
      <c r="A25" s="11"/>
      <c r="B25" s="61" t="s">
        <v>51</v>
      </c>
      <c r="C25" s="60"/>
      <c r="D25" s="62" t="s">
        <v>52</v>
      </c>
      <c r="H25" s="68"/>
      <c r="N25" s="67" t="s">
        <v>38</v>
      </c>
      <c r="P25" s="74">
        <f>O24*1%</f>
        <v>39900</v>
      </c>
    </row>
    <row r="26" spans="1:16" x14ac:dyDescent="0.2">
      <c r="A26" s="11"/>
      <c r="H26" s="68"/>
      <c r="N26" s="67" t="s">
        <v>39</v>
      </c>
      <c r="P26" s="76">
        <v>0</v>
      </c>
    </row>
    <row r="27" spans="1:16" ht="15.75" thickBot="1" x14ac:dyDescent="0.25">
      <c r="A27" s="11"/>
      <c r="H27" s="68"/>
      <c r="N27" s="67" t="s">
        <v>40</v>
      </c>
      <c r="P27" s="76">
        <v>0</v>
      </c>
    </row>
    <row r="28" spans="1:16" x14ac:dyDescent="0.2">
      <c r="A28" s="11"/>
      <c r="H28" s="68"/>
      <c r="N28" s="71" t="s">
        <v>41</v>
      </c>
      <c r="O28" s="72"/>
      <c r="P28" s="75">
        <f>O24+P25</f>
        <v>4029900</v>
      </c>
    </row>
    <row r="29" spans="1:16" x14ac:dyDescent="0.2">
      <c r="B29" s="61"/>
      <c r="C29" s="60"/>
      <c r="D29" s="62"/>
    </row>
    <row r="31" spans="1:16" x14ac:dyDescent="0.2">
      <c r="A31" s="11"/>
      <c r="H31" s="68"/>
      <c r="P31" s="77"/>
    </row>
    <row r="32" spans="1:16" x14ac:dyDescent="0.2">
      <c r="A32" s="11"/>
      <c r="H32" s="68"/>
      <c r="O32" s="63"/>
      <c r="P32" s="77"/>
    </row>
    <row r="33" spans="1:8" x14ac:dyDescent="0.2">
      <c r="A33" s="11"/>
      <c r="H33" s="68"/>
    </row>
    <row r="34" spans="1:8" x14ac:dyDescent="0.2">
      <c r="A34" s="11"/>
      <c r="H34" s="68"/>
    </row>
    <row r="35" spans="1:8" x14ac:dyDescent="0.2">
      <c r="A35" s="11"/>
      <c r="H35" s="68"/>
    </row>
    <row r="36" spans="1:8" x14ac:dyDescent="0.2">
      <c r="A36" s="11"/>
      <c r="H36" s="68"/>
    </row>
    <row r="37" spans="1:8" x14ac:dyDescent="0.2">
      <c r="A37" s="11"/>
      <c r="H37" s="68"/>
    </row>
    <row r="38" spans="1:8" x14ac:dyDescent="0.2">
      <c r="A38" s="11"/>
      <c r="H38" s="68"/>
    </row>
    <row r="39" spans="1:8" x14ac:dyDescent="0.2">
      <c r="A39" s="11"/>
      <c r="H39" s="68"/>
    </row>
    <row r="40" spans="1:8" x14ac:dyDescent="0.2">
      <c r="A40" s="11"/>
      <c r="H40" s="68"/>
    </row>
    <row r="41" spans="1:8" x14ac:dyDescent="0.2">
      <c r="A41" s="11"/>
      <c r="H41" s="68"/>
    </row>
    <row r="42" spans="1:8" x14ac:dyDescent="0.2">
      <c r="A42" s="11"/>
      <c r="H42" s="68"/>
    </row>
    <row r="43" spans="1:8" x14ac:dyDescent="0.2">
      <c r="A43" s="11"/>
      <c r="H43" s="68"/>
    </row>
    <row r="44" spans="1:8" x14ac:dyDescent="0.2">
      <c r="A44" s="11"/>
      <c r="H44" s="68"/>
    </row>
  </sheetData>
  <mergeCells count="3">
    <mergeCell ref="A3:A4"/>
    <mergeCell ref="A24:L24"/>
    <mergeCell ref="O24:P24"/>
  </mergeCells>
  <conditionalFormatting sqref="B3">
    <cfRule type="duplicateValues" dxfId="23" priority="18"/>
  </conditionalFormatting>
  <conditionalFormatting sqref="B4">
    <cfRule type="duplicateValues" dxfId="22" priority="17"/>
  </conditionalFormatting>
  <conditionalFormatting sqref="B5:B17">
    <cfRule type="duplicateValues" dxfId="21" priority="16"/>
  </conditionalFormatting>
  <conditionalFormatting sqref="B19">
    <cfRule type="duplicateValues" dxfId="20" priority="15"/>
  </conditionalFormatting>
  <printOptions horizontalCentered="1"/>
  <pageMargins left="0.31496062992125984" right="0.31496062992125984" top="0.15748031496062992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007_Sicepat_Batam</vt:lpstr>
      <vt:lpstr>BKI032210028308</vt:lpstr>
      <vt:lpstr>BKI032210028415</vt:lpstr>
      <vt:lpstr>'007_Sicepat_Batam'!Print_Titles</vt:lpstr>
      <vt:lpstr>BKI032210028308!Print_Titles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PCI</cp:lastModifiedBy>
  <cp:lastPrinted>2021-08-09T07:51:02Z</cp:lastPrinted>
  <dcterms:created xsi:type="dcterms:W3CDTF">2021-07-02T11:08:00Z</dcterms:created>
  <dcterms:modified xsi:type="dcterms:W3CDTF">2021-08-09T09:00:09Z</dcterms:modified>
</cp:coreProperties>
</file>