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21" activeTab="2"/>
  </bookViews>
  <sheets>
    <sheet name="009_Sicepat" sheetId="2" r:id="rId1"/>
    <sheet name="BKI032210028936" sheetId="6" r:id="rId2"/>
    <sheet name="BKI032210028878" sheetId="8" r:id="rId3"/>
  </sheets>
  <definedNames>
    <definedName name="_xlnm.Print_Titles" localSheetId="0">'009_Sicepat'!$2:$17</definedName>
    <definedName name="_xlnm.Print_Titles" localSheetId="2">BKI032210028878!$2:$2</definedName>
    <definedName name="_xlnm.Print_Titles" localSheetId="1">BKI032210028936!$2:$2</definedName>
  </definedNames>
  <calcPr calcId="162913"/>
</workbook>
</file>

<file path=xl/calcChain.xml><?xml version="1.0" encoding="utf-8"?>
<calcChain xmlns="http://schemas.openxmlformats.org/spreadsheetml/2006/main">
  <c r="P108" i="8" l="1"/>
  <c r="P104" i="8"/>
  <c r="O103" i="8"/>
  <c r="J18" i="2" l="1"/>
  <c r="A19" i="2" l="1"/>
  <c r="J19" i="2"/>
  <c r="P102" i="8" l="1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5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N103" i="8"/>
  <c r="P3" i="8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3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105" i="8" l="1"/>
  <c r="O42" i="6"/>
  <c r="P43" i="6" s="1"/>
  <c r="M103" i="8"/>
  <c r="P44" i="6" l="1"/>
  <c r="N42" i="6"/>
  <c r="M42" i="6"/>
  <c r="P47" i="6" l="1"/>
  <c r="L27" i="2" s="1"/>
  <c r="I37" i="2"/>
  <c r="I24" i="2"/>
  <c r="I23" i="2"/>
  <c r="I26" i="2" s="1"/>
  <c r="J20" i="2"/>
  <c r="J22" i="2" l="1"/>
  <c r="J23" i="2"/>
  <c r="J26" i="2" l="1"/>
</calcChain>
</file>

<file path=xl/sharedStrings.xml><?xml version="1.0" encoding="utf-8"?>
<sst xmlns="http://schemas.openxmlformats.org/spreadsheetml/2006/main" count="659" uniqueCount="207">
  <si>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</si>
  <si>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</si>
  <si>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</si>
  <si>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</si>
  <si>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</si>
  <si>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</si>
  <si>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</si>
  <si>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</si>
  <si>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 xml:space="preserve"> 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</si>
  <si>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</si>
  <si>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</si>
  <si>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</si>
  <si>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</si>
  <si>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</si>
  <si>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</si>
  <si>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</si>
  <si>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</si>
  <si>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</si>
  <si>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Invoice No</t>
  </si>
  <si>
    <t>:</t>
  </si>
  <si>
    <t>Invoice Date</t>
  </si>
  <si>
    <t>Due Date</t>
  </si>
  <si>
    <t>-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</si>
  <si>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</si>
  <si>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</si>
  <si>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</si>
  <si>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</si>
  <si>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</si>
  <si>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</si>
  <si>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</si>
  <si>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</si>
  <si>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</si>
  <si>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</si>
  <si>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</si>
  <si>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</si>
  <si>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</si>
  <si>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DP</t>
  </si>
  <si>
    <t>Pelunasan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</si>
  <si>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</si>
  <si>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</si>
  <si>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</si>
  <si>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</si>
  <si>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</si>
  <si>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</si>
  <si>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</si>
  <si>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</si>
  <si>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</si>
  <si>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</si>
  <si>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</si>
  <si>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</si>
  <si>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</si>
  <si>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</si>
  <si>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</si>
  <si>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</si>
  <si>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</si>
  <si>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DMD/2108/02/FESG0654</t>
  </si>
  <si>
    <t>BKI032210028936</t>
  </si>
  <si>
    <t>GSK210801SVN231</t>
  </si>
  <si>
    <t>GSK210802LVM190</t>
  </si>
  <si>
    <t>GSK210802ODC247</t>
  </si>
  <si>
    <t>GSK210802QZL274</t>
  </si>
  <si>
    <t>GSK210802AGD895</t>
  </si>
  <si>
    <t>GSK210802KBL629</t>
  </si>
  <si>
    <t>GSK210802YZF932</t>
  </si>
  <si>
    <t>GSK210802VBK450</t>
  </si>
  <si>
    <t>GSK210802RGC143</t>
  </si>
  <si>
    <t>GSK210802OPW190</t>
  </si>
  <si>
    <t>GSK210802QHJ594</t>
  </si>
  <si>
    <t>GSK210802CWO486</t>
  </si>
  <si>
    <t>GSK210802AZV426</t>
  </si>
  <si>
    <t>GSK210802GXL164</t>
  </si>
  <si>
    <t>GSK210802KRF763</t>
  </si>
  <si>
    <t>GSK210802STH810</t>
  </si>
  <si>
    <t>GSK210802OPS867</t>
  </si>
  <si>
    <t>GSK210802XMN012</t>
  </si>
  <si>
    <t>GSK210802PCX531</t>
  </si>
  <si>
    <t>GSK210802FWD786</t>
  </si>
  <si>
    <t>GSK210802IDP964</t>
  </si>
  <si>
    <t>GSK210802NFY039</t>
  </si>
  <si>
    <t>GSK210802PAD805</t>
  </si>
  <si>
    <t>GSK210802AGT458</t>
  </si>
  <si>
    <t>GSK210802QPS653</t>
  </si>
  <si>
    <t>GSK210802NXJ750</t>
  </si>
  <si>
    <t>GSK210802VBZ236</t>
  </si>
  <si>
    <t>GSK210802EPA740</t>
  </si>
  <si>
    <t>GSK210802UML210</t>
  </si>
  <si>
    <t>GSK210802HEO374</t>
  </si>
  <si>
    <t>GSK210802FOI143</t>
  </si>
  <si>
    <t>GSK210802BTJ290</t>
  </si>
  <si>
    <t>GSK210802TRL845</t>
  </si>
  <si>
    <t>GSK210802EXS964</t>
  </si>
  <si>
    <t>GSK210802KGF197</t>
  </si>
  <si>
    <t>GSK210802DNI761</t>
  </si>
  <si>
    <t>GSK210802EXN197</t>
  </si>
  <si>
    <t>GSK210802NKQ415</t>
  </si>
  <si>
    <t>GSK210802MNF649</t>
  </si>
  <si>
    <t>DMP PNK (PONTIANAK)</t>
  </si>
  <si>
    <t>FAJAR BAHARI VI</t>
  </si>
  <si>
    <t>6/8/2021 14:38 POD by SY Mohardi</t>
  </si>
  <si>
    <t>DMD/2108/03/FEQM2015</t>
  </si>
  <si>
    <t>BKI032210028878</t>
  </si>
  <si>
    <t>GSK210803JFO612</t>
  </si>
  <si>
    <t>GSK210803KIR947</t>
  </si>
  <si>
    <t>GSK210803BFR842</t>
  </si>
  <si>
    <t>GSK210803NCX684</t>
  </si>
  <si>
    <t>GSK210803EOT170</t>
  </si>
  <si>
    <t>GSK210803CDM607</t>
  </si>
  <si>
    <t>GSK210803LPU470</t>
  </si>
  <si>
    <t>GSK210803FVR871</t>
  </si>
  <si>
    <t>GSK210803RLP962</t>
  </si>
  <si>
    <t>GSK210803YRE732</t>
  </si>
  <si>
    <t>GSK210803XZO310</t>
  </si>
  <si>
    <t>GSK210803NES192</t>
  </si>
  <si>
    <t>GSK210803SNH308</t>
  </si>
  <si>
    <t>GSK210803LCV712</t>
  </si>
  <si>
    <t>GSK210803KGZ085</t>
  </si>
  <si>
    <t>GSK210802XHD063</t>
  </si>
  <si>
    <t>GSK210803XZE537</t>
  </si>
  <si>
    <t>GSK210802TNZ423</t>
  </si>
  <si>
    <t>GSK210803QUO375</t>
  </si>
  <si>
    <t>GSK210803DZY152</t>
  </si>
  <si>
    <t>GSK210803AEP536</t>
  </si>
  <si>
    <t>GSK210803TIK610</t>
  </si>
  <si>
    <t>GSK210802EVZ729</t>
  </si>
  <si>
    <t>GSK210802IWN805</t>
  </si>
  <si>
    <t>GSK210803RFL753</t>
  </si>
  <si>
    <t>GSK210803VXW624</t>
  </si>
  <si>
    <t>GSK210803MHO806</t>
  </si>
  <si>
    <t>GSK210803GZR954</t>
  </si>
  <si>
    <t>GSK210803UNP501</t>
  </si>
  <si>
    <t>GSK210803TEC390</t>
  </si>
  <si>
    <t>GSK210803AJR186</t>
  </si>
  <si>
    <t>GSK210803SXN564</t>
  </si>
  <si>
    <t>GSK210803FTM509</t>
  </si>
  <si>
    <t>GSK210803OTB392</t>
  </si>
  <si>
    <t>GSK210803NTK589</t>
  </si>
  <si>
    <t>GSK210803HGR219</t>
  </si>
  <si>
    <t>GSK210803ODA615</t>
  </si>
  <si>
    <t>GSK210803MWL768</t>
  </si>
  <si>
    <t>GSK210803WQN431</t>
  </si>
  <si>
    <t>GSK210803YCQ483</t>
  </si>
  <si>
    <t>GSK210803KSP517</t>
  </si>
  <si>
    <t>GSK210803SYV901</t>
  </si>
  <si>
    <t>GSK210803ZBO276</t>
  </si>
  <si>
    <t>GSK210803XUC936</t>
  </si>
  <si>
    <t>GSK210803USW230</t>
  </si>
  <si>
    <t>GSK210803GXT017</t>
  </si>
  <si>
    <t>GSK210803BMR974</t>
  </si>
  <si>
    <t>GSK210803BQL805</t>
  </si>
  <si>
    <t>GSK210803NOL328</t>
  </si>
  <si>
    <t>GSK210803VBL125</t>
  </si>
  <si>
    <t>GSK210803PGK287</t>
  </si>
  <si>
    <t>GSK210803DFZ821</t>
  </si>
  <si>
    <t>GSK210803LXT193</t>
  </si>
  <si>
    <t>GSK210803IYH127</t>
  </si>
  <si>
    <t>GSK210803IGN401</t>
  </si>
  <si>
    <t>GSK210803PEN376</t>
  </si>
  <si>
    <t>GSK210803WJZ492</t>
  </si>
  <si>
    <t>GSK210803PTB640</t>
  </si>
  <si>
    <t>GSK210803TKU145</t>
  </si>
  <si>
    <t>GSK210803EAL031</t>
  </si>
  <si>
    <t>GSK210803MDP012</t>
  </si>
  <si>
    <t>GSK210803ERB268</t>
  </si>
  <si>
    <t>GSK210803RIO135</t>
  </si>
  <si>
    <t>GSK210803TFC063</t>
  </si>
  <si>
    <t>GSK210803EXF416</t>
  </si>
  <si>
    <t>GSK210803NTB157</t>
  </si>
  <si>
    <t>GSK210803AJU497</t>
  </si>
  <si>
    <t>GSK210803UON813</t>
  </si>
  <si>
    <t>GSK210802VIF346</t>
  </si>
  <si>
    <t>GSK210802YAG547</t>
  </si>
  <si>
    <t>GSK210803XJC715</t>
  </si>
  <si>
    <t>GSK210802FKI085</t>
  </si>
  <si>
    <t>GSK210803ZHJ478</t>
  </si>
  <si>
    <t>GSK210803SQE516</t>
  </si>
  <si>
    <t>GSK210803NDB965</t>
  </si>
  <si>
    <t>GSK210803OJZ428</t>
  </si>
  <si>
    <t>GSK210802BOU407</t>
  </si>
  <si>
    <t>GSK210803DHQ324</t>
  </si>
  <si>
    <t>GSK210803WSB970</t>
  </si>
  <si>
    <t>GSK210803ESX625</t>
  </si>
  <si>
    <t>GSK210803ART259</t>
  </si>
  <si>
    <t>GSK210803LKR871</t>
  </si>
  <si>
    <t>GSK210803EIB718</t>
  </si>
  <si>
    <t>GSK210803WTC865</t>
  </si>
  <si>
    <t>GSK210803VHM783</t>
  </si>
  <si>
    <t>GSK210803DMY916</t>
  </si>
  <si>
    <t>GSK210802SID931</t>
  </si>
  <si>
    <t>GSK210803FAX976</t>
  </si>
  <si>
    <t>GSK210803TNB312</t>
  </si>
  <si>
    <t>GSK210803AYW761</t>
  </si>
  <si>
    <t>GSK210803ZWA780</t>
  </si>
  <si>
    <t>GSK210803HSJ047</t>
  </si>
  <si>
    <t>GSK210803SDN748</t>
  </si>
  <si>
    <t>GSK210803NXC039</t>
  </si>
  <si>
    <t>GSK210803YCR296</t>
  </si>
  <si>
    <t>GSK210803LZU806</t>
  </si>
  <si>
    <t>GSK210803UVO693</t>
  </si>
  <si>
    <t>GSK210802QHU587</t>
  </si>
  <si>
    <t>GSK210803WRU603</t>
  </si>
  <si>
    <t>GSK210803MIO029</t>
  </si>
  <si>
    <t>2,7</t>
  </si>
  <si>
    <t>Pengirimn Barang Tujuan Sicepat Pontianak</t>
  </si>
  <si>
    <t>Discount 10%</t>
  </si>
  <si>
    <t xml:space="preserve"> 009/PCI/K1/ViII/21</t>
  </si>
  <si>
    <t xml:space="preserve"> 24 Agustus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</si>
  <si>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Enam Ratus Tujuh Puluh Sembilan Ribu Enam Ratus Tujuh Pulus Satu 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</si>
</sst>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  <numFmt numFmtId="170" formatCode="dd/mm/yyyy;@"/>
  </numFmts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 wrapText="1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7" fontId="8" fillId="0" borderId="5" xfId="3" applyNumberFormat="1" applyFont="1" applyBorder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5" fontId="5" fillId="0" borderId="0" xfId="1" applyFont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9" fillId="0" borderId="0" xfId="1" applyFont="1"/>
    <xf numFmtId="0" fontId="8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left" vertical="center"/>
    </xf>
    <xf numFmtId="167" fontId="9" fillId="0" borderId="0" xfId="1" applyNumberFormat="1" applyFont="1"/>
    <xf numFmtId="170" fontId="2" fillId="0" borderId="1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70" formatCode="dd/mm/yy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41463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8275" y="24148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200025</xdr:colOff>
      <xdr:row>36</xdr:row>
      <xdr:rowOff>153704</xdr:rowOff>
    </xdr:from>
    <xdr:to>
      <xdr:col>10</xdr:col>
      <xdr:colOff>352425</xdr:colOff>
      <xdr:row>42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89833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2245" displayName="Table2245" ref="C2:N41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>
      <calculatedColumnFormula>I3*J3*K3/4000</calculatedColumnFormula>
    </tableColumn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6" name="Table22457" displayName="Table22457" ref="C2:N102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>
      <calculatedColumnFormula>I3*J3*K3/4000</calculatedColumnFormula>
    </tableColumn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44"/>
  <sheetViews>
    <sheetView topLeftCell="A15" workbookViewId="0">
      <selection activeCell="L23" sqref="L23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9.140625" style="18" customWidth="1"/>
    <col min="5" max="5" width="13.85546875" style="18" customWidth="1"/>
    <col min="6" max="6" width="6.85546875" style="18" bestFit="1" customWidth="1"/>
    <col min="7" max="7" width="5.28515625" style="18" customWidth="1"/>
    <col min="8" max="8" width="14.140625" style="19" bestFit="1" customWidth="1"/>
    <col min="9" max="9" width="1.5703125" style="19" customWidth="1"/>
    <col min="10" max="10" width="18.1406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9</v>
      </c>
    </row>
    <row r="3" spans="1:10" x14ac:dyDescent="0.25">
      <c r="A3" s="20" t="s">
        <v>10</v>
      </c>
    </row>
    <row r="4" spans="1:10" x14ac:dyDescent="0.25">
      <c r="A4" s="20" t="s">
        <v>11</v>
      </c>
    </row>
    <row r="5" spans="1:10" x14ac:dyDescent="0.25">
      <c r="A5" s="20" t="s">
        <v>12</v>
      </c>
    </row>
    <row r="6" spans="1:10" x14ac:dyDescent="0.25">
      <c r="A6" s="20" t="s">
        <v>13</v>
      </c>
    </row>
    <row r="7" spans="1:10" x14ac:dyDescent="0.25">
      <c r="A7" s="20" t="s">
        <v>14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7" t="s">
        <v>15</v>
      </c>
      <c r="B10" s="98"/>
      <c r="C10" s="98"/>
      <c r="D10" s="98"/>
      <c r="E10" s="98"/>
      <c r="F10" s="98"/>
      <c r="G10" s="98"/>
      <c r="H10" s="98"/>
      <c r="I10" s="98"/>
      <c r="J10" s="99"/>
    </row>
    <row r="12" spans="1:10" x14ac:dyDescent="0.25">
      <c r="A12" s="18" t="s">
        <v>16</v>
      </c>
      <c r="B12" s="18" t="s">
        <v>17</v>
      </c>
      <c r="H12" s="19" t="s">
        <v>18</v>
      </c>
      <c r="I12" s="23" t="s">
        <v>19</v>
      </c>
      <c r="J12" s="24" t="s">
        <v>204</v>
      </c>
    </row>
    <row r="13" spans="1:10" x14ac:dyDescent="0.25">
      <c r="H13" s="19" t="s">
        <v>20</v>
      </c>
      <c r="I13" s="23" t="s">
        <v>19</v>
      </c>
      <c r="J13" s="25" t="s">
        <v>205</v>
      </c>
    </row>
    <row r="14" spans="1:10" x14ac:dyDescent="0.25">
      <c r="H14" s="19" t="s">
        <v>21</v>
      </c>
      <c r="I14" s="23" t="s">
        <v>19</v>
      </c>
      <c r="J14" s="18" t="s">
        <v>22</v>
      </c>
    </row>
    <row r="15" spans="1:10" x14ac:dyDescent="0.25">
      <c r="A15" s="18" t="s">
        <v>23</v>
      </c>
      <c r="B15" s="24" t="s">
        <v>24</v>
      </c>
      <c r="C15" s="24"/>
      <c r="I15" s="23"/>
    </row>
    <row r="16" spans="1:10" ht="16.5" thickBot="1" x14ac:dyDescent="0.3"/>
    <row r="17" spans="1:18" ht="26.25" customHeight="1" x14ac:dyDescent="0.25">
      <c r="A17" s="26" t="s">
        <v>25</v>
      </c>
      <c r="B17" s="27" t="s">
        <v>26</v>
      </c>
      <c r="C17" s="27" t="s">
        <v>27</v>
      </c>
      <c r="D17" s="27" t="s">
        <v>28</v>
      </c>
      <c r="E17" s="27" t="s">
        <v>29</v>
      </c>
      <c r="F17" s="28" t="s">
        <v>30</v>
      </c>
      <c r="G17" s="28" t="s">
        <v>31</v>
      </c>
      <c r="H17" s="100" t="s">
        <v>32</v>
      </c>
      <c r="I17" s="101"/>
      <c r="J17" s="29" t="s">
        <v>33</v>
      </c>
    </row>
    <row r="18" spans="1:18" ht="61.5" customHeight="1" x14ac:dyDescent="0.25">
      <c r="A18" s="30">
        <v>1</v>
      </c>
      <c r="B18" s="31">
        <v>44410</v>
      </c>
      <c r="C18" s="32" t="s">
        <v>56</v>
      </c>
      <c r="D18" s="33" t="s">
        <v>202</v>
      </c>
      <c r="E18" s="33" t="s">
        <v>96</v>
      </c>
      <c r="F18" s="34">
        <v>39</v>
      </c>
      <c r="G18" s="35">
        <v>1010</v>
      </c>
      <c r="H18" s="102">
        <v>2530</v>
      </c>
      <c r="I18" s="103"/>
      <c r="J18" s="36">
        <f>G18*H18</f>
        <v>2555300</v>
      </c>
      <c r="L18"/>
    </row>
    <row r="19" spans="1:18" ht="61.5" customHeight="1" x14ac:dyDescent="0.25">
      <c r="A19" s="30">
        <f>A18+1</f>
        <v>2</v>
      </c>
      <c r="B19" s="31">
        <v>44411</v>
      </c>
      <c r="C19" s="32" t="s">
        <v>100</v>
      </c>
      <c r="D19" s="33" t="s">
        <v>202</v>
      </c>
      <c r="E19" s="33" t="s">
        <v>96</v>
      </c>
      <c r="F19" s="34">
        <v>100</v>
      </c>
      <c r="G19" s="34">
        <v>2760</v>
      </c>
      <c r="H19" s="102">
        <v>2530</v>
      </c>
      <c r="I19" s="103"/>
      <c r="J19" s="36">
        <f t="shared" ref="J19" si="0">G19*H19</f>
        <v>6982800</v>
      </c>
      <c r="L19"/>
    </row>
    <row r="20" spans="1:18" ht="32.25" customHeight="1" thickBot="1" x14ac:dyDescent="0.3">
      <c r="A20" s="104" t="s">
        <v>34</v>
      </c>
      <c r="B20" s="105"/>
      <c r="C20" s="105"/>
      <c r="D20" s="105"/>
      <c r="E20" s="105"/>
      <c r="F20" s="105"/>
      <c r="G20" s="105"/>
      <c r="H20" s="105"/>
      <c r="I20" s="106"/>
      <c r="J20" s="37">
        <f>SUM(J18:J19)</f>
        <v>9538100</v>
      </c>
    </row>
    <row r="21" spans="1:18" x14ac:dyDescent="0.25">
      <c r="A21" s="107"/>
      <c r="B21" s="107"/>
      <c r="C21" s="38"/>
      <c r="D21" s="38"/>
      <c r="E21" s="38"/>
      <c r="F21" s="38"/>
      <c r="G21" s="38"/>
      <c r="H21" s="39"/>
      <c r="I21" s="39"/>
      <c r="J21" s="40"/>
      <c r="L21" s="92"/>
    </row>
    <row r="22" spans="1:18" x14ac:dyDescent="0.25">
      <c r="A22" s="85"/>
      <c r="B22" s="85"/>
      <c r="C22" s="85"/>
      <c r="D22" s="85"/>
      <c r="E22" s="85"/>
      <c r="F22" s="85"/>
      <c r="G22" s="85"/>
      <c r="H22" s="41" t="s">
        <v>203</v>
      </c>
      <c r="I22" s="39"/>
      <c r="J22" s="40">
        <f>J20*10%</f>
        <v>953810</v>
      </c>
      <c r="L22" s="42"/>
    </row>
    <row r="23" spans="1:18" x14ac:dyDescent="0.25">
      <c r="A23" s="38"/>
      <c r="B23" s="38"/>
      <c r="C23" s="38"/>
      <c r="D23" s="38"/>
      <c r="E23" s="38"/>
      <c r="F23" s="38"/>
      <c r="G23" s="38"/>
      <c r="H23" s="41" t="s">
        <v>35</v>
      </c>
      <c r="I23" s="42" t="e">
        <f>#REF!*1%</f>
        <v>#REF!</v>
      </c>
      <c r="J23" s="40">
        <f>J20*1%</f>
        <v>95381</v>
      </c>
    </row>
    <row r="24" spans="1:18" x14ac:dyDescent="0.25">
      <c r="A24" s="38"/>
      <c r="B24" s="38"/>
      <c r="C24" s="38"/>
      <c r="D24" s="38"/>
      <c r="E24" s="38"/>
      <c r="F24" s="38"/>
      <c r="G24" s="38"/>
      <c r="H24" s="41" t="s">
        <v>36</v>
      </c>
      <c r="I24" s="40">
        <f>I21*10%</f>
        <v>0</v>
      </c>
      <c r="J24" s="40">
        <v>0</v>
      </c>
    </row>
    <row r="25" spans="1:18" ht="16.5" thickBot="1" x14ac:dyDescent="0.3">
      <c r="E25" s="17"/>
      <c r="F25" s="17"/>
      <c r="G25" s="17"/>
      <c r="H25" s="43" t="s">
        <v>37</v>
      </c>
      <c r="I25" s="44">
        <v>0</v>
      </c>
      <c r="J25" s="44">
        <v>0</v>
      </c>
      <c r="R25" s="18" t="s">
        <v>8</v>
      </c>
    </row>
    <row r="26" spans="1:18" x14ac:dyDescent="0.25">
      <c r="E26" s="17"/>
      <c r="F26" s="17"/>
      <c r="G26" s="17"/>
      <c r="H26" s="45" t="s">
        <v>38</v>
      </c>
      <c r="I26" s="46" t="e">
        <f>I20+I23</f>
        <v>#REF!</v>
      </c>
      <c r="J26" s="46">
        <f>J20-J22+J23</f>
        <v>8679671</v>
      </c>
      <c r="L26" s="84"/>
    </row>
    <row r="27" spans="1:18" x14ac:dyDescent="0.25">
      <c r="E27" s="17"/>
      <c r="F27" s="17"/>
      <c r="G27" s="17"/>
      <c r="H27" s="45"/>
      <c r="I27" s="46"/>
      <c r="J27" s="46"/>
      <c r="L27" s="92">
        <f>BKI032210028936!P47+BKI032210028878!P108</f>
        <v>8679671</v>
      </c>
    </row>
    <row r="28" spans="1:18" x14ac:dyDescent="0.25">
      <c r="A28" s="17" t="s">
        <v>206</v>
      </c>
      <c r="D28" s="17"/>
      <c r="E28" s="17"/>
      <c r="F28" s="17"/>
      <c r="G28" s="17"/>
      <c r="H28" s="45"/>
      <c r="I28" s="45"/>
      <c r="J28" s="46"/>
    </row>
    <row r="29" spans="1:18" x14ac:dyDescent="0.25">
      <c r="A29" s="47"/>
      <c r="D29" s="17"/>
      <c r="E29" s="17"/>
      <c r="F29" s="17"/>
      <c r="G29" s="17"/>
      <c r="H29" s="45"/>
      <c r="I29" s="45"/>
      <c r="J29" s="46"/>
    </row>
    <row r="30" spans="1:18" x14ac:dyDescent="0.25">
      <c r="D30" s="17"/>
      <c r="E30" s="17"/>
      <c r="F30" s="17"/>
      <c r="G30" s="17"/>
      <c r="H30" s="45"/>
      <c r="I30" s="45"/>
      <c r="J30" s="46"/>
    </row>
    <row r="31" spans="1:18" x14ac:dyDescent="0.25">
      <c r="A31" s="48" t="s">
        <v>39</v>
      </c>
    </row>
    <row r="32" spans="1:18" x14ac:dyDescent="0.25">
      <c r="A32" s="49" t="s">
        <v>40</v>
      </c>
      <c r="B32" s="50"/>
      <c r="C32" s="50"/>
      <c r="D32" s="51"/>
      <c r="E32" s="51"/>
      <c r="F32" s="51"/>
      <c r="G32" s="51"/>
    </row>
    <row r="33" spans="1:10" x14ac:dyDescent="0.25">
      <c r="A33" s="49" t="s">
        <v>41</v>
      </c>
      <c r="B33" s="50"/>
      <c r="C33" s="50"/>
      <c r="D33" s="51"/>
      <c r="E33" s="51"/>
      <c r="F33" s="51"/>
      <c r="G33" s="51"/>
    </row>
    <row r="34" spans="1:10" x14ac:dyDescent="0.25">
      <c r="A34" s="52" t="s">
        <v>42</v>
      </c>
      <c r="B34" s="53"/>
      <c r="C34" s="53"/>
      <c r="D34" s="51"/>
      <c r="E34" s="51"/>
      <c r="F34" s="51"/>
      <c r="G34" s="51"/>
    </row>
    <row r="35" spans="1:10" x14ac:dyDescent="0.25">
      <c r="A35" s="54" t="s">
        <v>9</v>
      </c>
      <c r="B35" s="55"/>
      <c r="C35" s="55"/>
      <c r="D35" s="51"/>
      <c r="E35" s="51"/>
      <c r="F35" s="51"/>
      <c r="G35" s="51"/>
    </row>
    <row r="36" spans="1:10" x14ac:dyDescent="0.25">
      <c r="A36" s="56"/>
      <c r="B36" s="56"/>
      <c r="C36" s="56"/>
    </row>
    <row r="37" spans="1:10" x14ac:dyDescent="0.25">
      <c r="H37" s="57" t="s">
        <v>43</v>
      </c>
      <c r="I37" s="94" t="str">
        <f>+J13</f>
        <v xml:space="preserve"> 24 Agustus 2021</v>
      </c>
      <c r="J37" s="95"/>
    </row>
    <row r="41" spans="1:10" ht="18" customHeight="1" x14ac:dyDescent="0.25"/>
    <row r="42" spans="1:10" ht="17.25" customHeight="1" x14ac:dyDescent="0.25"/>
    <row r="44" spans="1:10" x14ac:dyDescent="0.25">
      <c r="H44" s="96" t="s">
        <v>44</v>
      </c>
      <c r="I44" s="96"/>
      <c r="J44" s="96"/>
    </row>
  </sheetData>
  <mergeCells count="8">
    <mergeCell ref="I37:J37"/>
    <mergeCell ref="H44:J44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3"/>
  <sheetViews>
    <sheetView zoomScale="110" zoomScaleNormal="110" workbookViewId="0">
      <pane xSplit="3" ySplit="2" topLeftCell="D27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8.7109375" style="3" customWidth="1"/>
    <col min="7" max="7" width="9.5703125" style="3" customWidth="1"/>
    <col min="8" max="8" width="13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9" customHeight="1" x14ac:dyDescent="0.2">
      <c r="A3" s="108" t="s">
        <v>56</v>
      </c>
      <c r="B3" s="78" t="s">
        <v>55</v>
      </c>
      <c r="C3" s="9" t="s">
        <v>57</v>
      </c>
      <c r="D3" s="80" t="s">
        <v>96</v>
      </c>
      <c r="E3" s="13">
        <v>44410</v>
      </c>
      <c r="F3" s="80" t="s">
        <v>97</v>
      </c>
      <c r="G3" s="13">
        <v>44412</v>
      </c>
      <c r="H3" s="10" t="s">
        <v>98</v>
      </c>
      <c r="I3" s="1">
        <v>46</v>
      </c>
      <c r="J3" s="1">
        <v>20</v>
      </c>
      <c r="K3" s="1">
        <v>8</v>
      </c>
      <c r="L3" s="1">
        <v>2</v>
      </c>
      <c r="M3" s="86">
        <f t="shared" ref="M3:M41" si="0">I3*J3*K3/4000</f>
        <v>1.84</v>
      </c>
      <c r="N3" s="8">
        <v>2</v>
      </c>
      <c r="O3" s="67">
        <v>2530</v>
      </c>
      <c r="P3" s="68">
        <f>Table2245[[#This Row],[PEMBULATAN]]*O3</f>
        <v>5060</v>
      </c>
    </row>
    <row r="4" spans="1:16" ht="39" customHeight="1" x14ac:dyDescent="0.2">
      <c r="A4" s="109"/>
      <c r="B4" s="79"/>
      <c r="C4" s="9" t="s">
        <v>58</v>
      </c>
      <c r="D4" s="80" t="s">
        <v>96</v>
      </c>
      <c r="E4" s="13">
        <v>44410</v>
      </c>
      <c r="F4" s="80" t="s">
        <v>97</v>
      </c>
      <c r="G4" s="13">
        <v>44412</v>
      </c>
      <c r="H4" s="10" t="s">
        <v>98</v>
      </c>
      <c r="I4" s="1">
        <v>106</v>
      </c>
      <c r="J4" s="1">
        <v>50</v>
      </c>
      <c r="K4" s="1">
        <v>38</v>
      </c>
      <c r="L4" s="1">
        <v>11</v>
      </c>
      <c r="M4" s="86">
        <f t="shared" si="0"/>
        <v>50.35</v>
      </c>
      <c r="N4" s="8">
        <v>51</v>
      </c>
      <c r="O4" s="67">
        <v>2530</v>
      </c>
      <c r="P4" s="68">
        <f>Table2245[[#This Row],[PEMBULATAN]]*O4</f>
        <v>129030</v>
      </c>
    </row>
    <row r="5" spans="1:16" ht="39" customHeight="1" x14ac:dyDescent="0.2">
      <c r="A5" s="14"/>
      <c r="B5" s="14"/>
      <c r="C5" s="9" t="s">
        <v>59</v>
      </c>
      <c r="D5" s="80" t="s">
        <v>96</v>
      </c>
      <c r="E5" s="13">
        <v>44410</v>
      </c>
      <c r="F5" s="80" t="s">
        <v>97</v>
      </c>
      <c r="G5" s="13">
        <v>44412</v>
      </c>
      <c r="H5" s="10" t="s">
        <v>98</v>
      </c>
      <c r="I5" s="1">
        <v>35</v>
      </c>
      <c r="J5" s="1">
        <v>100</v>
      </c>
      <c r="K5" s="1">
        <v>53</v>
      </c>
      <c r="L5" s="1">
        <v>24</v>
      </c>
      <c r="M5" s="86">
        <f t="shared" si="0"/>
        <v>46.375</v>
      </c>
      <c r="N5" s="8">
        <v>47</v>
      </c>
      <c r="O5" s="67">
        <v>2530</v>
      </c>
      <c r="P5" s="68">
        <f>Table2245[[#This Row],[PEMBULATAN]]*O5</f>
        <v>118910</v>
      </c>
    </row>
    <row r="6" spans="1:16" ht="39" customHeight="1" x14ac:dyDescent="0.2">
      <c r="A6" s="14"/>
      <c r="B6" s="14"/>
      <c r="C6" s="77" t="s">
        <v>60</v>
      </c>
      <c r="D6" s="82" t="s">
        <v>96</v>
      </c>
      <c r="E6" s="13">
        <v>44410</v>
      </c>
      <c r="F6" s="80" t="s">
        <v>97</v>
      </c>
      <c r="G6" s="13">
        <v>44412</v>
      </c>
      <c r="H6" s="81" t="s">
        <v>98</v>
      </c>
      <c r="I6" s="16">
        <v>45</v>
      </c>
      <c r="J6" s="16">
        <v>45</v>
      </c>
      <c r="K6" s="16">
        <v>30</v>
      </c>
      <c r="L6" s="16">
        <v>1</v>
      </c>
      <c r="M6" s="87">
        <f t="shared" si="0"/>
        <v>15.1875</v>
      </c>
      <c r="N6" s="76">
        <v>15</v>
      </c>
      <c r="O6" s="67">
        <v>2530</v>
      </c>
      <c r="P6" s="68">
        <f>Table2245[[#This Row],[PEMBULATAN]]*O6</f>
        <v>37950</v>
      </c>
    </row>
    <row r="7" spans="1:16" ht="39" customHeight="1" x14ac:dyDescent="0.2">
      <c r="A7" s="14"/>
      <c r="B7" s="14"/>
      <c r="C7" s="77" t="s">
        <v>61</v>
      </c>
      <c r="D7" s="82" t="s">
        <v>96</v>
      </c>
      <c r="E7" s="13">
        <v>44410</v>
      </c>
      <c r="F7" s="80" t="s">
        <v>97</v>
      </c>
      <c r="G7" s="13">
        <v>44412</v>
      </c>
      <c r="H7" s="81" t="s">
        <v>98</v>
      </c>
      <c r="I7" s="16">
        <v>100</v>
      </c>
      <c r="J7" s="16">
        <v>60</v>
      </c>
      <c r="K7" s="16">
        <v>34</v>
      </c>
      <c r="L7" s="16">
        <v>29</v>
      </c>
      <c r="M7" s="87">
        <f t="shared" si="0"/>
        <v>51</v>
      </c>
      <c r="N7" s="76">
        <v>51</v>
      </c>
      <c r="O7" s="67">
        <v>2530</v>
      </c>
      <c r="P7" s="68">
        <f>Table2245[[#This Row],[PEMBULATAN]]*O7</f>
        <v>129030</v>
      </c>
    </row>
    <row r="8" spans="1:16" ht="39" customHeight="1" x14ac:dyDescent="0.2">
      <c r="A8" s="14"/>
      <c r="B8" s="14"/>
      <c r="C8" s="77" t="s">
        <v>62</v>
      </c>
      <c r="D8" s="82" t="s">
        <v>96</v>
      </c>
      <c r="E8" s="13">
        <v>44410</v>
      </c>
      <c r="F8" s="80" t="s">
        <v>97</v>
      </c>
      <c r="G8" s="13">
        <v>44412</v>
      </c>
      <c r="H8" s="81" t="s">
        <v>98</v>
      </c>
      <c r="I8" s="16">
        <v>43</v>
      </c>
      <c r="J8" s="16">
        <v>35</v>
      </c>
      <c r="K8" s="16">
        <v>17</v>
      </c>
      <c r="L8" s="16">
        <v>5</v>
      </c>
      <c r="M8" s="87">
        <f t="shared" si="0"/>
        <v>6.3962500000000002</v>
      </c>
      <c r="N8" s="76">
        <v>7</v>
      </c>
      <c r="O8" s="67">
        <v>2530</v>
      </c>
      <c r="P8" s="68">
        <f>Table2245[[#This Row],[PEMBULATAN]]*O8</f>
        <v>17710</v>
      </c>
    </row>
    <row r="9" spans="1:16" ht="39" customHeight="1" x14ac:dyDescent="0.2">
      <c r="A9" s="14"/>
      <c r="B9" s="14"/>
      <c r="C9" s="77" t="s">
        <v>63</v>
      </c>
      <c r="D9" s="82" t="s">
        <v>96</v>
      </c>
      <c r="E9" s="13">
        <v>44410</v>
      </c>
      <c r="F9" s="80" t="s">
        <v>97</v>
      </c>
      <c r="G9" s="13">
        <v>44412</v>
      </c>
      <c r="H9" s="81" t="s">
        <v>98</v>
      </c>
      <c r="I9" s="16">
        <v>23</v>
      </c>
      <c r="J9" s="16">
        <v>30</v>
      </c>
      <c r="K9" s="16">
        <v>14</v>
      </c>
      <c r="L9" s="16">
        <v>2</v>
      </c>
      <c r="M9" s="87">
        <f t="shared" si="0"/>
        <v>2.415</v>
      </c>
      <c r="N9" s="76">
        <v>3</v>
      </c>
      <c r="O9" s="67">
        <v>2530</v>
      </c>
      <c r="P9" s="68">
        <f>Table2245[[#This Row],[PEMBULATAN]]*O9</f>
        <v>7590</v>
      </c>
    </row>
    <row r="10" spans="1:16" ht="39" customHeight="1" x14ac:dyDescent="0.2">
      <c r="A10" s="14"/>
      <c r="B10" s="14"/>
      <c r="C10" s="77" t="s">
        <v>64</v>
      </c>
      <c r="D10" s="82" t="s">
        <v>96</v>
      </c>
      <c r="E10" s="13">
        <v>44410</v>
      </c>
      <c r="F10" s="80" t="s">
        <v>97</v>
      </c>
      <c r="G10" s="13">
        <v>44412</v>
      </c>
      <c r="H10" s="81" t="s">
        <v>98</v>
      </c>
      <c r="I10" s="16">
        <v>40</v>
      </c>
      <c r="J10" s="16">
        <v>30</v>
      </c>
      <c r="K10" s="16">
        <v>15</v>
      </c>
      <c r="L10" s="16">
        <v>2</v>
      </c>
      <c r="M10" s="87">
        <f t="shared" si="0"/>
        <v>4.5</v>
      </c>
      <c r="N10" s="76">
        <v>5</v>
      </c>
      <c r="O10" s="67">
        <v>2530</v>
      </c>
      <c r="P10" s="68">
        <f>Table2245[[#This Row],[PEMBULATAN]]*O10</f>
        <v>12650</v>
      </c>
    </row>
    <row r="11" spans="1:16" ht="39" customHeight="1" x14ac:dyDescent="0.2">
      <c r="A11" s="14"/>
      <c r="B11" s="14"/>
      <c r="C11" s="77" t="s">
        <v>65</v>
      </c>
      <c r="D11" s="82" t="s">
        <v>96</v>
      </c>
      <c r="E11" s="13">
        <v>44410</v>
      </c>
      <c r="F11" s="80" t="s">
        <v>97</v>
      </c>
      <c r="G11" s="13">
        <v>44412</v>
      </c>
      <c r="H11" s="81" t="s">
        <v>98</v>
      </c>
      <c r="I11" s="16">
        <v>45</v>
      </c>
      <c r="J11" s="16">
        <v>33</v>
      </c>
      <c r="K11" s="16">
        <v>7</v>
      </c>
      <c r="L11" s="16">
        <v>1</v>
      </c>
      <c r="M11" s="87">
        <f t="shared" si="0"/>
        <v>2.5987499999999999</v>
      </c>
      <c r="N11" s="76">
        <v>3</v>
      </c>
      <c r="O11" s="67">
        <v>2530</v>
      </c>
      <c r="P11" s="68">
        <f>Table2245[[#This Row],[PEMBULATAN]]*O11</f>
        <v>7590</v>
      </c>
    </row>
    <row r="12" spans="1:16" ht="39" customHeight="1" x14ac:dyDescent="0.2">
      <c r="A12" s="14"/>
      <c r="B12" s="14"/>
      <c r="C12" s="77" t="s">
        <v>66</v>
      </c>
      <c r="D12" s="82" t="s">
        <v>96</v>
      </c>
      <c r="E12" s="13">
        <v>44410</v>
      </c>
      <c r="F12" s="80" t="s">
        <v>97</v>
      </c>
      <c r="G12" s="13">
        <v>44412</v>
      </c>
      <c r="H12" s="81" t="s">
        <v>98</v>
      </c>
      <c r="I12" s="16">
        <v>83</v>
      </c>
      <c r="J12" s="16">
        <v>38</v>
      </c>
      <c r="K12" s="16">
        <v>60</v>
      </c>
      <c r="L12" s="16">
        <v>12</v>
      </c>
      <c r="M12" s="87">
        <f t="shared" si="0"/>
        <v>47.31</v>
      </c>
      <c r="N12" s="76">
        <v>48</v>
      </c>
      <c r="O12" s="67">
        <v>2530</v>
      </c>
      <c r="P12" s="68">
        <f>Table2245[[#This Row],[PEMBULATAN]]*O12</f>
        <v>121440</v>
      </c>
    </row>
    <row r="13" spans="1:16" ht="39" customHeight="1" x14ac:dyDescent="0.2">
      <c r="A13" s="14"/>
      <c r="B13" s="14"/>
      <c r="C13" s="77" t="s">
        <v>67</v>
      </c>
      <c r="D13" s="82" t="s">
        <v>96</v>
      </c>
      <c r="E13" s="13">
        <v>44410</v>
      </c>
      <c r="F13" s="80" t="s">
        <v>97</v>
      </c>
      <c r="G13" s="13">
        <v>44412</v>
      </c>
      <c r="H13" s="81" t="s">
        <v>98</v>
      </c>
      <c r="I13" s="16">
        <v>97</v>
      </c>
      <c r="J13" s="16">
        <v>55</v>
      </c>
      <c r="K13" s="16">
        <v>25</v>
      </c>
      <c r="L13" s="16">
        <v>18</v>
      </c>
      <c r="M13" s="87">
        <f t="shared" si="0"/>
        <v>33.34375</v>
      </c>
      <c r="N13" s="76">
        <v>34</v>
      </c>
      <c r="O13" s="67">
        <v>2530</v>
      </c>
      <c r="P13" s="68">
        <f>Table2245[[#This Row],[PEMBULATAN]]*O13</f>
        <v>86020</v>
      </c>
    </row>
    <row r="14" spans="1:16" ht="39" customHeight="1" x14ac:dyDescent="0.2">
      <c r="A14" s="14"/>
      <c r="B14" s="14"/>
      <c r="C14" s="77" t="s">
        <v>68</v>
      </c>
      <c r="D14" s="82" t="s">
        <v>96</v>
      </c>
      <c r="E14" s="13">
        <v>44410</v>
      </c>
      <c r="F14" s="80" t="s">
        <v>97</v>
      </c>
      <c r="G14" s="13">
        <v>44412</v>
      </c>
      <c r="H14" s="81" t="s">
        <v>98</v>
      </c>
      <c r="I14" s="16">
        <v>80</v>
      </c>
      <c r="J14" s="16">
        <v>63</v>
      </c>
      <c r="K14" s="16">
        <v>13</v>
      </c>
      <c r="L14" s="16">
        <v>5</v>
      </c>
      <c r="M14" s="87">
        <f t="shared" si="0"/>
        <v>16.38</v>
      </c>
      <c r="N14" s="76">
        <v>17</v>
      </c>
      <c r="O14" s="67">
        <v>2530</v>
      </c>
      <c r="P14" s="68">
        <f>Table2245[[#This Row],[PEMBULATAN]]*O14</f>
        <v>43010</v>
      </c>
    </row>
    <row r="15" spans="1:16" ht="39" customHeight="1" x14ac:dyDescent="0.2">
      <c r="A15" s="14"/>
      <c r="B15" s="14"/>
      <c r="C15" s="77" t="s">
        <v>69</v>
      </c>
      <c r="D15" s="82" t="s">
        <v>96</v>
      </c>
      <c r="E15" s="13">
        <v>44410</v>
      </c>
      <c r="F15" s="80" t="s">
        <v>97</v>
      </c>
      <c r="G15" s="13">
        <v>44412</v>
      </c>
      <c r="H15" s="81" t="s">
        <v>98</v>
      </c>
      <c r="I15" s="16">
        <v>56</v>
      </c>
      <c r="J15" s="16">
        <v>40</v>
      </c>
      <c r="K15" s="16">
        <v>23</v>
      </c>
      <c r="L15" s="16">
        <v>4</v>
      </c>
      <c r="M15" s="87">
        <f t="shared" si="0"/>
        <v>12.88</v>
      </c>
      <c r="N15" s="76">
        <v>13</v>
      </c>
      <c r="O15" s="67">
        <v>2530</v>
      </c>
      <c r="P15" s="68">
        <f>Table2245[[#This Row],[PEMBULATAN]]*O15</f>
        <v>32890</v>
      </c>
    </row>
    <row r="16" spans="1:16" ht="39" customHeight="1" x14ac:dyDescent="0.2">
      <c r="A16" s="14"/>
      <c r="B16" s="14"/>
      <c r="C16" s="77" t="s">
        <v>70</v>
      </c>
      <c r="D16" s="82" t="s">
        <v>96</v>
      </c>
      <c r="E16" s="13">
        <v>44410</v>
      </c>
      <c r="F16" s="80" t="s">
        <v>97</v>
      </c>
      <c r="G16" s="13">
        <v>44412</v>
      </c>
      <c r="H16" s="81" t="s">
        <v>98</v>
      </c>
      <c r="I16" s="16">
        <v>25</v>
      </c>
      <c r="J16" s="16">
        <v>22</v>
      </c>
      <c r="K16" s="16">
        <v>20</v>
      </c>
      <c r="L16" s="16">
        <v>1</v>
      </c>
      <c r="M16" s="87">
        <f t="shared" si="0"/>
        <v>2.75</v>
      </c>
      <c r="N16" s="76">
        <v>3</v>
      </c>
      <c r="O16" s="67">
        <v>2530</v>
      </c>
      <c r="P16" s="68">
        <f>Table2245[[#This Row],[PEMBULATAN]]*O16</f>
        <v>7590</v>
      </c>
    </row>
    <row r="17" spans="1:16" ht="39" customHeight="1" x14ac:dyDescent="0.2">
      <c r="A17" s="14"/>
      <c r="B17" s="14"/>
      <c r="C17" s="77" t="s">
        <v>71</v>
      </c>
      <c r="D17" s="82" t="s">
        <v>96</v>
      </c>
      <c r="E17" s="13">
        <v>44410</v>
      </c>
      <c r="F17" s="80" t="s">
        <v>97</v>
      </c>
      <c r="G17" s="13">
        <v>44412</v>
      </c>
      <c r="H17" s="81" t="s">
        <v>98</v>
      </c>
      <c r="I17" s="16">
        <v>60</v>
      </c>
      <c r="J17" s="16">
        <v>35</v>
      </c>
      <c r="K17" s="16">
        <v>93</v>
      </c>
      <c r="L17" s="16">
        <v>29</v>
      </c>
      <c r="M17" s="87">
        <f t="shared" si="0"/>
        <v>48.825000000000003</v>
      </c>
      <c r="N17" s="76">
        <v>49</v>
      </c>
      <c r="O17" s="67">
        <v>2530</v>
      </c>
      <c r="P17" s="68">
        <f>Table2245[[#This Row],[PEMBULATAN]]*O17</f>
        <v>123970</v>
      </c>
    </row>
    <row r="18" spans="1:16" ht="39" customHeight="1" x14ac:dyDescent="0.2">
      <c r="A18" s="14"/>
      <c r="B18" s="14"/>
      <c r="C18" s="77" t="s">
        <v>72</v>
      </c>
      <c r="D18" s="82" t="s">
        <v>96</v>
      </c>
      <c r="E18" s="13">
        <v>44410</v>
      </c>
      <c r="F18" s="80" t="s">
        <v>97</v>
      </c>
      <c r="G18" s="13">
        <v>44412</v>
      </c>
      <c r="H18" s="81" t="s">
        <v>98</v>
      </c>
      <c r="I18" s="16">
        <v>74</v>
      </c>
      <c r="J18" s="16">
        <v>80</v>
      </c>
      <c r="K18" s="16">
        <v>20</v>
      </c>
      <c r="L18" s="16">
        <v>13</v>
      </c>
      <c r="M18" s="87">
        <f t="shared" si="0"/>
        <v>29.6</v>
      </c>
      <c r="N18" s="76">
        <v>30</v>
      </c>
      <c r="O18" s="67">
        <v>2530</v>
      </c>
      <c r="P18" s="68">
        <f>Table2245[[#This Row],[PEMBULATAN]]*O18</f>
        <v>75900</v>
      </c>
    </row>
    <row r="19" spans="1:16" ht="39" customHeight="1" x14ac:dyDescent="0.2">
      <c r="A19" s="14"/>
      <c r="B19" s="14"/>
      <c r="C19" s="77" t="s">
        <v>73</v>
      </c>
      <c r="D19" s="82" t="s">
        <v>96</v>
      </c>
      <c r="E19" s="13">
        <v>44410</v>
      </c>
      <c r="F19" s="80" t="s">
        <v>97</v>
      </c>
      <c r="G19" s="13">
        <v>44412</v>
      </c>
      <c r="H19" s="81" t="s">
        <v>98</v>
      </c>
      <c r="I19" s="16">
        <v>96</v>
      </c>
      <c r="J19" s="16">
        <v>62</v>
      </c>
      <c r="K19" s="16">
        <v>28</v>
      </c>
      <c r="L19" s="16">
        <v>12</v>
      </c>
      <c r="M19" s="87">
        <f t="shared" si="0"/>
        <v>41.664000000000001</v>
      </c>
      <c r="N19" s="76">
        <v>42</v>
      </c>
      <c r="O19" s="67">
        <v>2530</v>
      </c>
      <c r="P19" s="68">
        <f>Table2245[[#This Row],[PEMBULATAN]]*O19</f>
        <v>106260</v>
      </c>
    </row>
    <row r="20" spans="1:16" ht="39" customHeight="1" x14ac:dyDescent="0.2">
      <c r="A20" s="14"/>
      <c r="B20" s="14"/>
      <c r="C20" s="77" t="s">
        <v>74</v>
      </c>
      <c r="D20" s="82" t="s">
        <v>96</v>
      </c>
      <c r="E20" s="13">
        <v>44410</v>
      </c>
      <c r="F20" s="80" t="s">
        <v>97</v>
      </c>
      <c r="G20" s="13">
        <v>44412</v>
      </c>
      <c r="H20" s="81" t="s">
        <v>98</v>
      </c>
      <c r="I20" s="16">
        <v>86</v>
      </c>
      <c r="J20" s="16">
        <v>63</v>
      </c>
      <c r="K20" s="16">
        <v>30</v>
      </c>
      <c r="L20" s="16">
        <v>15</v>
      </c>
      <c r="M20" s="87">
        <f t="shared" si="0"/>
        <v>40.634999999999998</v>
      </c>
      <c r="N20" s="76">
        <v>41</v>
      </c>
      <c r="O20" s="67">
        <v>2530</v>
      </c>
      <c r="P20" s="68">
        <f>Table2245[[#This Row],[PEMBULATAN]]*O20</f>
        <v>103730</v>
      </c>
    </row>
    <row r="21" spans="1:16" ht="39" customHeight="1" x14ac:dyDescent="0.2">
      <c r="A21" s="14"/>
      <c r="B21" s="14"/>
      <c r="C21" s="77" t="s">
        <v>75</v>
      </c>
      <c r="D21" s="82" t="s">
        <v>96</v>
      </c>
      <c r="E21" s="13">
        <v>44410</v>
      </c>
      <c r="F21" s="80" t="s">
        <v>97</v>
      </c>
      <c r="G21" s="13">
        <v>44412</v>
      </c>
      <c r="H21" s="81" t="s">
        <v>98</v>
      </c>
      <c r="I21" s="16">
        <v>40</v>
      </c>
      <c r="J21" s="16">
        <v>38</v>
      </c>
      <c r="K21" s="16">
        <v>5</v>
      </c>
      <c r="L21" s="16">
        <v>2</v>
      </c>
      <c r="M21" s="87">
        <f t="shared" si="0"/>
        <v>1.9</v>
      </c>
      <c r="N21" s="76">
        <v>2</v>
      </c>
      <c r="O21" s="67">
        <v>2530</v>
      </c>
      <c r="P21" s="68">
        <f>Table2245[[#This Row],[PEMBULATAN]]*O21</f>
        <v>5060</v>
      </c>
    </row>
    <row r="22" spans="1:16" ht="39" customHeight="1" x14ac:dyDescent="0.2">
      <c r="A22" s="14"/>
      <c r="B22" s="14"/>
      <c r="C22" s="77" t="s">
        <v>76</v>
      </c>
      <c r="D22" s="82" t="s">
        <v>96</v>
      </c>
      <c r="E22" s="13">
        <v>44410</v>
      </c>
      <c r="F22" s="80" t="s">
        <v>97</v>
      </c>
      <c r="G22" s="13">
        <v>44412</v>
      </c>
      <c r="H22" s="81" t="s">
        <v>98</v>
      </c>
      <c r="I22" s="16">
        <v>55</v>
      </c>
      <c r="J22" s="16">
        <v>40</v>
      </c>
      <c r="K22" s="16">
        <v>33</v>
      </c>
      <c r="L22" s="16">
        <v>15</v>
      </c>
      <c r="M22" s="87">
        <f t="shared" si="0"/>
        <v>18.149999999999999</v>
      </c>
      <c r="N22" s="76">
        <v>18</v>
      </c>
      <c r="O22" s="67">
        <v>2530</v>
      </c>
      <c r="P22" s="68">
        <f>Table2245[[#This Row],[PEMBULATAN]]*O22</f>
        <v>45540</v>
      </c>
    </row>
    <row r="23" spans="1:16" ht="39" customHeight="1" x14ac:dyDescent="0.2">
      <c r="A23" s="14"/>
      <c r="B23" s="14"/>
      <c r="C23" s="77" t="s">
        <v>77</v>
      </c>
      <c r="D23" s="82" t="s">
        <v>96</v>
      </c>
      <c r="E23" s="13">
        <v>44410</v>
      </c>
      <c r="F23" s="80" t="s">
        <v>97</v>
      </c>
      <c r="G23" s="13">
        <v>44412</v>
      </c>
      <c r="H23" s="81" t="s">
        <v>98</v>
      </c>
      <c r="I23" s="16">
        <v>101</v>
      </c>
      <c r="J23" s="16">
        <v>57</v>
      </c>
      <c r="K23" s="16">
        <v>33</v>
      </c>
      <c r="L23" s="16">
        <v>19</v>
      </c>
      <c r="M23" s="87">
        <f t="shared" si="0"/>
        <v>47.495249999999999</v>
      </c>
      <c r="N23" s="76">
        <v>48</v>
      </c>
      <c r="O23" s="67">
        <v>2530</v>
      </c>
      <c r="P23" s="68">
        <f>Table2245[[#This Row],[PEMBULATAN]]*O23</f>
        <v>121440</v>
      </c>
    </row>
    <row r="24" spans="1:16" ht="39" customHeight="1" x14ac:dyDescent="0.2">
      <c r="A24" s="14"/>
      <c r="B24" s="14"/>
      <c r="C24" s="77" t="s">
        <v>78</v>
      </c>
      <c r="D24" s="82" t="s">
        <v>96</v>
      </c>
      <c r="E24" s="13">
        <v>44410</v>
      </c>
      <c r="F24" s="80" t="s">
        <v>97</v>
      </c>
      <c r="G24" s="13">
        <v>44412</v>
      </c>
      <c r="H24" s="81" t="s">
        <v>98</v>
      </c>
      <c r="I24" s="16">
        <v>100</v>
      </c>
      <c r="J24" s="16">
        <v>56</v>
      </c>
      <c r="K24" s="16">
        <v>43</v>
      </c>
      <c r="L24" s="16">
        <v>22</v>
      </c>
      <c r="M24" s="87">
        <f t="shared" si="0"/>
        <v>60.2</v>
      </c>
      <c r="N24" s="76">
        <v>60</v>
      </c>
      <c r="O24" s="67">
        <v>2530</v>
      </c>
      <c r="P24" s="68">
        <f>Table2245[[#This Row],[PEMBULATAN]]*O24</f>
        <v>151800</v>
      </c>
    </row>
    <row r="25" spans="1:16" ht="39" customHeight="1" x14ac:dyDescent="0.2">
      <c r="A25" s="14"/>
      <c r="B25" s="14"/>
      <c r="C25" s="77" t="s">
        <v>79</v>
      </c>
      <c r="D25" s="82" t="s">
        <v>96</v>
      </c>
      <c r="E25" s="13">
        <v>44410</v>
      </c>
      <c r="F25" s="80" t="s">
        <v>97</v>
      </c>
      <c r="G25" s="13">
        <v>44412</v>
      </c>
      <c r="H25" s="81" t="s">
        <v>98</v>
      </c>
      <c r="I25" s="16">
        <v>45</v>
      </c>
      <c r="J25" s="16">
        <v>50</v>
      </c>
      <c r="K25" s="16">
        <v>62</v>
      </c>
      <c r="L25" s="16">
        <v>12</v>
      </c>
      <c r="M25" s="87">
        <f t="shared" si="0"/>
        <v>34.875</v>
      </c>
      <c r="N25" s="76">
        <v>35</v>
      </c>
      <c r="O25" s="67">
        <v>2530</v>
      </c>
      <c r="P25" s="68">
        <f>Table2245[[#This Row],[PEMBULATAN]]*O25</f>
        <v>88550</v>
      </c>
    </row>
    <row r="26" spans="1:16" ht="39" customHeight="1" x14ac:dyDescent="0.2">
      <c r="A26" s="14"/>
      <c r="B26" s="14"/>
      <c r="C26" s="77" t="s">
        <v>80</v>
      </c>
      <c r="D26" s="82" t="s">
        <v>96</v>
      </c>
      <c r="E26" s="13">
        <v>44410</v>
      </c>
      <c r="F26" s="80" t="s">
        <v>97</v>
      </c>
      <c r="G26" s="13">
        <v>44412</v>
      </c>
      <c r="H26" s="81" t="s">
        <v>98</v>
      </c>
      <c r="I26" s="16">
        <v>50</v>
      </c>
      <c r="J26" s="16">
        <v>40</v>
      </c>
      <c r="K26" s="16">
        <v>14</v>
      </c>
      <c r="L26" s="16">
        <v>4</v>
      </c>
      <c r="M26" s="87">
        <f t="shared" si="0"/>
        <v>7</v>
      </c>
      <c r="N26" s="76">
        <v>7</v>
      </c>
      <c r="O26" s="67">
        <v>2530</v>
      </c>
      <c r="P26" s="68">
        <f>Table2245[[#This Row],[PEMBULATAN]]*O26</f>
        <v>17710</v>
      </c>
    </row>
    <row r="27" spans="1:16" ht="39" customHeight="1" x14ac:dyDescent="0.2">
      <c r="A27" s="14"/>
      <c r="B27" s="14"/>
      <c r="C27" s="77" t="s">
        <v>81</v>
      </c>
      <c r="D27" s="82" t="s">
        <v>96</v>
      </c>
      <c r="E27" s="13">
        <v>44410</v>
      </c>
      <c r="F27" s="80" t="s">
        <v>97</v>
      </c>
      <c r="G27" s="13">
        <v>44412</v>
      </c>
      <c r="H27" s="81" t="s">
        <v>98</v>
      </c>
      <c r="I27" s="16">
        <v>83</v>
      </c>
      <c r="J27" s="16">
        <v>30</v>
      </c>
      <c r="K27" s="16">
        <v>60</v>
      </c>
      <c r="L27" s="16">
        <v>15</v>
      </c>
      <c r="M27" s="87">
        <f t="shared" si="0"/>
        <v>37.35</v>
      </c>
      <c r="N27" s="76">
        <v>38</v>
      </c>
      <c r="O27" s="67">
        <v>2530</v>
      </c>
      <c r="P27" s="68">
        <f>Table2245[[#This Row],[PEMBULATAN]]*O27</f>
        <v>96140</v>
      </c>
    </row>
    <row r="28" spans="1:16" ht="39" customHeight="1" x14ac:dyDescent="0.2">
      <c r="A28" s="14"/>
      <c r="B28" s="14"/>
      <c r="C28" s="77" t="s">
        <v>82</v>
      </c>
      <c r="D28" s="82" t="s">
        <v>96</v>
      </c>
      <c r="E28" s="13">
        <v>44410</v>
      </c>
      <c r="F28" s="80" t="s">
        <v>97</v>
      </c>
      <c r="G28" s="13">
        <v>44412</v>
      </c>
      <c r="H28" s="81" t="s">
        <v>98</v>
      </c>
      <c r="I28" s="16">
        <v>65</v>
      </c>
      <c r="J28" s="16">
        <v>50</v>
      </c>
      <c r="K28" s="16">
        <v>18</v>
      </c>
      <c r="L28" s="16">
        <v>6</v>
      </c>
      <c r="M28" s="87">
        <f t="shared" si="0"/>
        <v>14.625</v>
      </c>
      <c r="N28" s="76">
        <v>15</v>
      </c>
      <c r="O28" s="67">
        <v>2530</v>
      </c>
      <c r="P28" s="68">
        <f>Table2245[[#This Row],[PEMBULATAN]]*O28</f>
        <v>37950</v>
      </c>
    </row>
    <row r="29" spans="1:16" ht="39" customHeight="1" x14ac:dyDescent="0.2">
      <c r="A29" s="14"/>
      <c r="B29" s="14"/>
      <c r="C29" s="77" t="s">
        <v>83</v>
      </c>
      <c r="D29" s="82" t="s">
        <v>96</v>
      </c>
      <c r="E29" s="13">
        <v>44410</v>
      </c>
      <c r="F29" s="80" t="s">
        <v>97</v>
      </c>
      <c r="G29" s="13">
        <v>44412</v>
      </c>
      <c r="H29" s="81" t="s">
        <v>98</v>
      </c>
      <c r="I29" s="16">
        <v>100</v>
      </c>
      <c r="J29" s="16">
        <v>58</v>
      </c>
      <c r="K29" s="16">
        <v>33</v>
      </c>
      <c r="L29" s="16">
        <v>15</v>
      </c>
      <c r="M29" s="87">
        <f t="shared" si="0"/>
        <v>47.85</v>
      </c>
      <c r="N29" s="76">
        <v>48</v>
      </c>
      <c r="O29" s="67">
        <v>2530</v>
      </c>
      <c r="P29" s="68">
        <f>Table2245[[#This Row],[PEMBULATAN]]*O29</f>
        <v>121440</v>
      </c>
    </row>
    <row r="30" spans="1:16" ht="39" customHeight="1" x14ac:dyDescent="0.2">
      <c r="A30" s="14"/>
      <c r="B30" s="14"/>
      <c r="C30" s="77" t="s">
        <v>84</v>
      </c>
      <c r="D30" s="82" t="s">
        <v>96</v>
      </c>
      <c r="E30" s="13">
        <v>44410</v>
      </c>
      <c r="F30" s="80" t="s">
        <v>97</v>
      </c>
      <c r="G30" s="13">
        <v>44412</v>
      </c>
      <c r="H30" s="81" t="s">
        <v>98</v>
      </c>
      <c r="I30" s="16">
        <v>36</v>
      </c>
      <c r="J30" s="16">
        <v>44</v>
      </c>
      <c r="K30" s="16">
        <v>18</v>
      </c>
      <c r="L30" s="16">
        <v>3</v>
      </c>
      <c r="M30" s="87">
        <f t="shared" si="0"/>
        <v>7.1280000000000001</v>
      </c>
      <c r="N30" s="76">
        <v>7</v>
      </c>
      <c r="O30" s="67">
        <v>2530</v>
      </c>
      <c r="P30" s="68">
        <f>Table2245[[#This Row],[PEMBULATAN]]*O30</f>
        <v>17710</v>
      </c>
    </row>
    <row r="31" spans="1:16" ht="39" customHeight="1" x14ac:dyDescent="0.2">
      <c r="A31" s="14"/>
      <c r="B31" s="14"/>
      <c r="C31" s="77" t="s">
        <v>85</v>
      </c>
      <c r="D31" s="82" t="s">
        <v>96</v>
      </c>
      <c r="E31" s="13">
        <v>44410</v>
      </c>
      <c r="F31" s="80" t="s">
        <v>97</v>
      </c>
      <c r="G31" s="13">
        <v>44412</v>
      </c>
      <c r="H31" s="81" t="s">
        <v>98</v>
      </c>
      <c r="I31" s="16">
        <v>84</v>
      </c>
      <c r="J31" s="16">
        <v>57</v>
      </c>
      <c r="K31" s="16">
        <v>26</v>
      </c>
      <c r="L31" s="16">
        <v>15</v>
      </c>
      <c r="M31" s="87">
        <f t="shared" si="0"/>
        <v>31.122</v>
      </c>
      <c r="N31" s="76">
        <v>31</v>
      </c>
      <c r="O31" s="67">
        <v>2530</v>
      </c>
      <c r="P31" s="68">
        <f>Table2245[[#This Row],[PEMBULATAN]]*O31</f>
        <v>78430</v>
      </c>
    </row>
    <row r="32" spans="1:16" ht="39" customHeight="1" x14ac:dyDescent="0.2">
      <c r="A32" s="14"/>
      <c r="B32" s="14"/>
      <c r="C32" s="77" t="s">
        <v>86</v>
      </c>
      <c r="D32" s="82" t="s">
        <v>96</v>
      </c>
      <c r="E32" s="13">
        <v>44410</v>
      </c>
      <c r="F32" s="80" t="s">
        <v>97</v>
      </c>
      <c r="G32" s="13">
        <v>44412</v>
      </c>
      <c r="H32" s="81" t="s">
        <v>98</v>
      </c>
      <c r="I32" s="16">
        <v>40</v>
      </c>
      <c r="J32" s="16">
        <v>24</v>
      </c>
      <c r="K32" s="16">
        <v>30</v>
      </c>
      <c r="L32" s="16">
        <v>6</v>
      </c>
      <c r="M32" s="87">
        <f t="shared" si="0"/>
        <v>7.2</v>
      </c>
      <c r="N32" s="76">
        <v>7</v>
      </c>
      <c r="O32" s="67">
        <v>2530</v>
      </c>
      <c r="P32" s="68">
        <f>Table2245[[#This Row],[PEMBULATAN]]*O32</f>
        <v>17710</v>
      </c>
    </row>
    <row r="33" spans="1:16" ht="39" customHeight="1" x14ac:dyDescent="0.2">
      <c r="A33" s="14"/>
      <c r="B33" s="14"/>
      <c r="C33" s="77" t="s">
        <v>87</v>
      </c>
      <c r="D33" s="82" t="s">
        <v>96</v>
      </c>
      <c r="E33" s="13">
        <v>44410</v>
      </c>
      <c r="F33" s="80" t="s">
        <v>97</v>
      </c>
      <c r="G33" s="13">
        <v>44412</v>
      </c>
      <c r="H33" s="81" t="s">
        <v>98</v>
      </c>
      <c r="I33" s="16">
        <v>33</v>
      </c>
      <c r="J33" s="16">
        <v>30</v>
      </c>
      <c r="K33" s="16">
        <v>22</v>
      </c>
      <c r="L33" s="16">
        <v>7</v>
      </c>
      <c r="M33" s="87">
        <f t="shared" si="0"/>
        <v>5.4450000000000003</v>
      </c>
      <c r="N33" s="76">
        <v>7</v>
      </c>
      <c r="O33" s="67">
        <v>2530</v>
      </c>
      <c r="P33" s="68">
        <f>Table2245[[#This Row],[PEMBULATAN]]*O33</f>
        <v>17710</v>
      </c>
    </row>
    <row r="34" spans="1:16" ht="39" customHeight="1" x14ac:dyDescent="0.2">
      <c r="A34" s="14"/>
      <c r="B34" s="14"/>
      <c r="C34" s="77" t="s">
        <v>88</v>
      </c>
      <c r="D34" s="82" t="s">
        <v>96</v>
      </c>
      <c r="E34" s="13">
        <v>44410</v>
      </c>
      <c r="F34" s="80" t="s">
        <v>97</v>
      </c>
      <c r="G34" s="13">
        <v>44412</v>
      </c>
      <c r="H34" s="81" t="s">
        <v>98</v>
      </c>
      <c r="I34" s="16">
        <v>48</v>
      </c>
      <c r="J34" s="16">
        <v>40</v>
      </c>
      <c r="K34" s="16">
        <v>36</v>
      </c>
      <c r="L34" s="16">
        <v>16</v>
      </c>
      <c r="M34" s="87">
        <f t="shared" si="0"/>
        <v>17.28</v>
      </c>
      <c r="N34" s="76">
        <v>17</v>
      </c>
      <c r="O34" s="67">
        <v>2530</v>
      </c>
      <c r="P34" s="68">
        <f>Table2245[[#This Row],[PEMBULATAN]]*O34</f>
        <v>43010</v>
      </c>
    </row>
    <row r="35" spans="1:16" ht="39" customHeight="1" x14ac:dyDescent="0.2">
      <c r="A35" s="14"/>
      <c r="B35" s="14"/>
      <c r="C35" s="77" t="s">
        <v>89</v>
      </c>
      <c r="D35" s="82" t="s">
        <v>96</v>
      </c>
      <c r="E35" s="13">
        <v>44410</v>
      </c>
      <c r="F35" s="80" t="s">
        <v>97</v>
      </c>
      <c r="G35" s="13">
        <v>44412</v>
      </c>
      <c r="H35" s="81" t="s">
        <v>98</v>
      </c>
      <c r="I35" s="16">
        <v>103</v>
      </c>
      <c r="J35" s="16">
        <v>56</v>
      </c>
      <c r="K35" s="16">
        <v>33</v>
      </c>
      <c r="L35" s="16">
        <v>12</v>
      </c>
      <c r="M35" s="87">
        <f t="shared" si="0"/>
        <v>47.585999999999999</v>
      </c>
      <c r="N35" s="76">
        <v>48</v>
      </c>
      <c r="O35" s="67">
        <v>2530</v>
      </c>
      <c r="P35" s="68">
        <f>Table2245[[#This Row],[PEMBULATAN]]*O35</f>
        <v>121440</v>
      </c>
    </row>
    <row r="36" spans="1:16" ht="39" customHeight="1" x14ac:dyDescent="0.2">
      <c r="A36" s="14"/>
      <c r="B36" s="14"/>
      <c r="C36" s="77" t="s">
        <v>90</v>
      </c>
      <c r="D36" s="82" t="s">
        <v>96</v>
      </c>
      <c r="E36" s="13">
        <v>44410</v>
      </c>
      <c r="F36" s="80" t="s">
        <v>97</v>
      </c>
      <c r="G36" s="13">
        <v>44412</v>
      </c>
      <c r="H36" s="81" t="s">
        <v>98</v>
      </c>
      <c r="I36" s="16">
        <v>94</v>
      </c>
      <c r="J36" s="16">
        <v>60</v>
      </c>
      <c r="K36" s="16">
        <v>40</v>
      </c>
      <c r="L36" s="16">
        <v>16</v>
      </c>
      <c r="M36" s="87">
        <f t="shared" si="0"/>
        <v>56.4</v>
      </c>
      <c r="N36" s="76">
        <v>57</v>
      </c>
      <c r="O36" s="67">
        <v>2530</v>
      </c>
      <c r="P36" s="68">
        <f>Table2245[[#This Row],[PEMBULATAN]]*O36</f>
        <v>144210</v>
      </c>
    </row>
    <row r="37" spans="1:16" ht="39" customHeight="1" x14ac:dyDescent="0.2">
      <c r="A37" s="14"/>
      <c r="B37" s="14"/>
      <c r="C37" s="77" t="s">
        <v>91</v>
      </c>
      <c r="D37" s="82" t="s">
        <v>96</v>
      </c>
      <c r="E37" s="13">
        <v>44410</v>
      </c>
      <c r="F37" s="80" t="s">
        <v>97</v>
      </c>
      <c r="G37" s="13">
        <v>44412</v>
      </c>
      <c r="H37" s="81" t="s">
        <v>98</v>
      </c>
      <c r="I37" s="16">
        <v>64</v>
      </c>
      <c r="J37" s="16">
        <v>62</v>
      </c>
      <c r="K37" s="16">
        <v>27</v>
      </c>
      <c r="L37" s="16">
        <v>9</v>
      </c>
      <c r="M37" s="87">
        <f t="shared" si="0"/>
        <v>26.783999999999999</v>
      </c>
      <c r="N37" s="76">
        <v>27</v>
      </c>
      <c r="O37" s="67">
        <v>2530</v>
      </c>
      <c r="P37" s="68">
        <f>Table2245[[#This Row],[PEMBULATAN]]*O37</f>
        <v>68310</v>
      </c>
    </row>
    <row r="38" spans="1:16" ht="39" customHeight="1" x14ac:dyDescent="0.2">
      <c r="A38" s="14"/>
      <c r="B38" s="14"/>
      <c r="C38" s="77" t="s">
        <v>92</v>
      </c>
      <c r="D38" s="82" t="s">
        <v>96</v>
      </c>
      <c r="E38" s="13">
        <v>44410</v>
      </c>
      <c r="F38" s="80" t="s">
        <v>97</v>
      </c>
      <c r="G38" s="13">
        <v>44412</v>
      </c>
      <c r="H38" s="81" t="s">
        <v>98</v>
      </c>
      <c r="I38" s="16">
        <v>90</v>
      </c>
      <c r="J38" s="16">
        <v>54</v>
      </c>
      <c r="K38" s="16">
        <v>23</v>
      </c>
      <c r="L38" s="16">
        <v>4</v>
      </c>
      <c r="M38" s="87">
        <f t="shared" si="0"/>
        <v>27.945</v>
      </c>
      <c r="N38" s="76">
        <v>28</v>
      </c>
      <c r="O38" s="67">
        <v>2530</v>
      </c>
      <c r="P38" s="68">
        <f>Table2245[[#This Row],[PEMBULATAN]]*O38</f>
        <v>70840</v>
      </c>
    </row>
    <row r="39" spans="1:16" ht="39" customHeight="1" x14ac:dyDescent="0.2">
      <c r="A39" s="14"/>
      <c r="B39" s="14"/>
      <c r="C39" s="77" t="s">
        <v>93</v>
      </c>
      <c r="D39" s="82" t="s">
        <v>96</v>
      </c>
      <c r="E39" s="13">
        <v>44410</v>
      </c>
      <c r="F39" s="80" t="s">
        <v>97</v>
      </c>
      <c r="G39" s="13">
        <v>44412</v>
      </c>
      <c r="H39" s="81" t="s">
        <v>98</v>
      </c>
      <c r="I39" s="16">
        <v>60</v>
      </c>
      <c r="J39" s="16">
        <v>56</v>
      </c>
      <c r="K39" s="16">
        <v>35</v>
      </c>
      <c r="L39" s="16">
        <v>6</v>
      </c>
      <c r="M39" s="87">
        <f t="shared" si="0"/>
        <v>29.4</v>
      </c>
      <c r="N39" s="76">
        <v>30</v>
      </c>
      <c r="O39" s="67">
        <v>2530</v>
      </c>
      <c r="P39" s="68">
        <f>Table2245[[#This Row],[PEMBULATAN]]*O39</f>
        <v>75900</v>
      </c>
    </row>
    <row r="40" spans="1:16" ht="39" customHeight="1" x14ac:dyDescent="0.2">
      <c r="A40" s="14"/>
      <c r="B40" s="14"/>
      <c r="C40" s="77" t="s">
        <v>94</v>
      </c>
      <c r="D40" s="82" t="s">
        <v>96</v>
      </c>
      <c r="E40" s="13">
        <v>44410</v>
      </c>
      <c r="F40" s="80" t="s">
        <v>97</v>
      </c>
      <c r="G40" s="13">
        <v>44412</v>
      </c>
      <c r="H40" s="81" t="s">
        <v>98</v>
      </c>
      <c r="I40" s="16">
        <v>27</v>
      </c>
      <c r="J40" s="16">
        <v>24</v>
      </c>
      <c r="K40" s="16">
        <v>15</v>
      </c>
      <c r="L40" s="16">
        <v>1</v>
      </c>
      <c r="M40" s="87">
        <f t="shared" si="0"/>
        <v>2.4300000000000002</v>
      </c>
      <c r="N40" s="76">
        <v>3</v>
      </c>
      <c r="O40" s="67">
        <v>2530</v>
      </c>
      <c r="P40" s="68">
        <f>Table2245[[#This Row],[PEMBULATAN]]*O40</f>
        <v>7590</v>
      </c>
    </row>
    <row r="41" spans="1:16" ht="39" customHeight="1" x14ac:dyDescent="0.2">
      <c r="A41" s="14"/>
      <c r="B41" s="14"/>
      <c r="C41" s="77" t="s">
        <v>95</v>
      </c>
      <c r="D41" s="82" t="s">
        <v>96</v>
      </c>
      <c r="E41" s="13">
        <v>44410</v>
      </c>
      <c r="F41" s="80" t="s">
        <v>97</v>
      </c>
      <c r="G41" s="13">
        <v>44412</v>
      </c>
      <c r="H41" s="81" t="s">
        <v>98</v>
      </c>
      <c r="I41" s="16">
        <v>90</v>
      </c>
      <c r="J41" s="16">
        <v>58</v>
      </c>
      <c r="K41" s="16">
        <v>12</v>
      </c>
      <c r="L41" s="16">
        <v>11</v>
      </c>
      <c r="M41" s="87">
        <f t="shared" si="0"/>
        <v>15.66</v>
      </c>
      <c r="N41" s="76">
        <v>16</v>
      </c>
      <c r="O41" s="67">
        <v>2530</v>
      </c>
      <c r="P41" s="68">
        <f>Table2245[[#This Row],[PEMBULATAN]]*O41</f>
        <v>40480</v>
      </c>
    </row>
    <row r="42" spans="1:16" ht="22.5" customHeight="1" x14ac:dyDescent="0.2">
      <c r="A42" s="110" t="s">
        <v>34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2"/>
      <c r="M42" s="83">
        <f>SUBTOTAL(109,Table2245[KG VOLUME])</f>
        <v>997.87549999999999</v>
      </c>
      <c r="N42" s="71">
        <f>SUM(N3:N41)</f>
        <v>1010</v>
      </c>
      <c r="O42" s="113">
        <f>SUM(P3:P41)</f>
        <v>2555300</v>
      </c>
      <c r="P42" s="114"/>
    </row>
    <row r="43" spans="1:16" ht="22.5" customHeight="1" x14ac:dyDescent="0.2">
      <c r="A43" s="88"/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9"/>
      <c r="N43" s="91" t="s">
        <v>203</v>
      </c>
      <c r="O43" s="90"/>
      <c r="P43" s="90">
        <f>O42*10%</f>
        <v>255530</v>
      </c>
    </row>
    <row r="44" spans="1:16" x14ac:dyDescent="0.2">
      <c r="A44" s="11"/>
      <c r="B44" s="59" t="s">
        <v>48</v>
      </c>
      <c r="C44" s="58"/>
      <c r="D44" s="60" t="s">
        <v>49</v>
      </c>
      <c r="H44" s="66"/>
      <c r="N44" s="65" t="s">
        <v>35</v>
      </c>
      <c r="P44" s="72">
        <f>O42*1%</f>
        <v>25553</v>
      </c>
    </row>
    <row r="45" spans="1:16" x14ac:dyDescent="0.2">
      <c r="A45" s="11"/>
      <c r="H45" s="66"/>
      <c r="N45" s="65" t="s">
        <v>36</v>
      </c>
      <c r="P45" s="74">
        <v>0</v>
      </c>
    </row>
    <row r="46" spans="1:16" ht="15.75" thickBot="1" x14ac:dyDescent="0.25">
      <c r="A46" s="11"/>
      <c r="H46" s="66"/>
      <c r="N46" s="65" t="s">
        <v>37</v>
      </c>
      <c r="P46" s="74">
        <v>0</v>
      </c>
    </row>
    <row r="47" spans="1:16" x14ac:dyDescent="0.2">
      <c r="A47" s="11"/>
      <c r="H47" s="66"/>
      <c r="N47" s="69" t="s">
        <v>38</v>
      </c>
      <c r="O47" s="70"/>
      <c r="P47" s="73">
        <f>O42-P43+P44</f>
        <v>2325323</v>
      </c>
    </row>
    <row r="48" spans="1:16" x14ac:dyDescent="0.2">
      <c r="B48" s="59"/>
      <c r="C48" s="58"/>
      <c r="D48" s="60"/>
    </row>
    <row r="50" spans="1:16" x14ac:dyDescent="0.2">
      <c r="A50" s="11"/>
      <c r="H50" s="66"/>
      <c r="P50" s="75"/>
    </row>
    <row r="51" spans="1:16" x14ac:dyDescent="0.2">
      <c r="A51" s="11"/>
      <c r="H51" s="66"/>
      <c r="O51" s="61"/>
      <c r="P51" s="75"/>
    </row>
    <row r="52" spans="1:16" s="3" customFormat="1" x14ac:dyDescent="0.25">
      <c r="A52" s="11"/>
      <c r="B52" s="2"/>
      <c r="C52" s="2"/>
      <c r="E52" s="12"/>
      <c r="H52" s="66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6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6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6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6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6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6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6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6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6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6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6"/>
      <c r="N63" s="15"/>
      <c r="O63" s="15"/>
      <c r="P63" s="15"/>
    </row>
  </sheetData>
  <mergeCells count="3">
    <mergeCell ref="A3:A4"/>
    <mergeCell ref="A42:L42"/>
    <mergeCell ref="O42:P42"/>
  </mergeCells>
  <conditionalFormatting sqref="B3">
    <cfRule type="duplicateValues" dxfId="35" priority="4"/>
  </conditionalFormatting>
  <conditionalFormatting sqref="B4">
    <cfRule type="duplicateValues" dxfId="34" priority="3"/>
  </conditionalFormatting>
  <conditionalFormatting sqref="B5:B41">
    <cfRule type="duplicateValues" dxfId="33" priority="24"/>
  </conditionalFormatting>
  <printOptions horizontalCentered="1"/>
  <pageMargins left="0.31496062992125984" right="0.31496062992125984" top="0.55118110236220474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124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100" sqref="G10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42578125" style="3" customWidth="1"/>
    <col min="5" max="5" width="8" style="12" customWidth="1"/>
    <col min="6" max="6" width="8.7109375" style="3" customWidth="1"/>
    <col min="7" max="7" width="9.5703125" style="3" customWidth="1"/>
    <col min="8" max="8" width="14.710937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2" t="s">
        <v>50</v>
      </c>
      <c r="B2" s="7" t="s">
        <v>7</v>
      </c>
      <c r="C2" s="7" t="s">
        <v>0</v>
      </c>
      <c r="D2" s="7" t="s">
        <v>1</v>
      </c>
      <c r="E2" s="63" t="s">
        <v>4</v>
      </c>
      <c r="F2" s="7" t="s">
        <v>3</v>
      </c>
      <c r="G2" s="7" t="s">
        <v>5</v>
      </c>
      <c r="H2" s="63" t="s">
        <v>2</v>
      </c>
      <c r="I2" s="7" t="s">
        <v>45</v>
      </c>
      <c r="J2" s="7" t="s">
        <v>46</v>
      </c>
      <c r="K2" s="7" t="s">
        <v>47</v>
      </c>
      <c r="L2" s="64" t="s">
        <v>51</v>
      </c>
      <c r="M2" s="64" t="s">
        <v>52</v>
      </c>
      <c r="N2" s="64" t="s">
        <v>6</v>
      </c>
      <c r="O2" s="64" t="s">
        <v>53</v>
      </c>
      <c r="P2" s="64" t="s">
        <v>54</v>
      </c>
    </row>
    <row r="3" spans="1:16" ht="31.5" customHeight="1" x14ac:dyDescent="0.2">
      <c r="A3" s="108" t="s">
        <v>100</v>
      </c>
      <c r="B3" s="78" t="s">
        <v>99</v>
      </c>
      <c r="C3" s="9" t="s">
        <v>101</v>
      </c>
      <c r="D3" s="80" t="s">
        <v>96</v>
      </c>
      <c r="E3" s="13">
        <v>44411</v>
      </c>
      <c r="F3" s="80" t="s">
        <v>97</v>
      </c>
      <c r="G3" s="93">
        <v>44412</v>
      </c>
      <c r="H3" s="10" t="s">
        <v>98</v>
      </c>
      <c r="I3" s="1">
        <v>60</v>
      </c>
      <c r="J3" s="1">
        <v>70</v>
      </c>
      <c r="K3" s="1">
        <v>35</v>
      </c>
      <c r="L3" s="1">
        <v>11.27</v>
      </c>
      <c r="M3" s="86">
        <f>I3*J3*K3/4000</f>
        <v>36.75</v>
      </c>
      <c r="N3" s="8">
        <v>37</v>
      </c>
      <c r="O3" s="67">
        <v>2530</v>
      </c>
      <c r="P3" s="68">
        <f>Table22457[[#This Row],[PEMBULATAN]]*O3</f>
        <v>93610</v>
      </c>
    </row>
    <row r="4" spans="1:16" ht="31.5" customHeight="1" x14ac:dyDescent="0.2">
      <c r="A4" s="109"/>
      <c r="B4" s="79"/>
      <c r="C4" s="9" t="s">
        <v>102</v>
      </c>
      <c r="D4" s="80" t="s">
        <v>96</v>
      </c>
      <c r="E4" s="13">
        <v>44411</v>
      </c>
      <c r="F4" s="80" t="s">
        <v>97</v>
      </c>
      <c r="G4" s="93">
        <v>44412</v>
      </c>
      <c r="H4" s="10" t="s">
        <v>98</v>
      </c>
      <c r="I4" s="1">
        <v>100</v>
      </c>
      <c r="J4" s="1">
        <v>60</v>
      </c>
      <c r="K4" s="1">
        <v>35</v>
      </c>
      <c r="L4" s="1">
        <v>15.24</v>
      </c>
      <c r="M4" s="86">
        <f t="shared" ref="M4:M67" si="0">I4*J4*K4/4000</f>
        <v>52.5</v>
      </c>
      <c r="N4" s="8">
        <v>53</v>
      </c>
      <c r="O4" s="67">
        <v>2530</v>
      </c>
      <c r="P4" s="68">
        <f>Table22457[[#This Row],[PEMBULATAN]]*O4</f>
        <v>134090</v>
      </c>
    </row>
    <row r="5" spans="1:16" ht="31.5" customHeight="1" x14ac:dyDescent="0.2">
      <c r="A5" s="14"/>
      <c r="B5" s="14"/>
      <c r="C5" s="9" t="s">
        <v>103</v>
      </c>
      <c r="D5" s="80" t="s">
        <v>96</v>
      </c>
      <c r="E5" s="13">
        <v>44411</v>
      </c>
      <c r="F5" s="80" t="s">
        <v>97</v>
      </c>
      <c r="G5" s="93">
        <v>44412</v>
      </c>
      <c r="H5" s="10" t="s">
        <v>98</v>
      </c>
      <c r="I5" s="1">
        <v>75</v>
      </c>
      <c r="J5" s="1">
        <v>57</v>
      </c>
      <c r="K5" s="1">
        <v>24</v>
      </c>
      <c r="L5" s="1">
        <v>6.79</v>
      </c>
      <c r="M5" s="86">
        <f t="shared" si="0"/>
        <v>25.65</v>
      </c>
      <c r="N5" s="8">
        <v>26</v>
      </c>
      <c r="O5" s="67">
        <v>2530</v>
      </c>
      <c r="P5" s="68">
        <f>Table22457[[#This Row],[PEMBULATAN]]*O5</f>
        <v>65780</v>
      </c>
    </row>
    <row r="6" spans="1:16" ht="31.5" customHeight="1" x14ac:dyDescent="0.2">
      <c r="A6" s="14"/>
      <c r="B6" s="14"/>
      <c r="C6" s="77" t="s">
        <v>104</v>
      </c>
      <c r="D6" s="82" t="s">
        <v>96</v>
      </c>
      <c r="E6" s="13">
        <v>44411</v>
      </c>
      <c r="F6" s="80" t="s">
        <v>97</v>
      </c>
      <c r="G6" s="93">
        <v>44412</v>
      </c>
      <c r="H6" s="81" t="s">
        <v>98</v>
      </c>
      <c r="I6" s="16">
        <v>100</v>
      </c>
      <c r="J6" s="16">
        <v>60</v>
      </c>
      <c r="K6" s="16">
        <v>38</v>
      </c>
      <c r="L6" s="16">
        <v>17.02</v>
      </c>
      <c r="M6" s="87">
        <f t="shared" si="0"/>
        <v>57</v>
      </c>
      <c r="N6" s="76">
        <v>57</v>
      </c>
      <c r="O6" s="67">
        <v>2530</v>
      </c>
      <c r="P6" s="68">
        <f>Table22457[[#This Row],[PEMBULATAN]]*O6</f>
        <v>144210</v>
      </c>
    </row>
    <row r="7" spans="1:16" ht="31.5" customHeight="1" x14ac:dyDescent="0.2">
      <c r="A7" s="14"/>
      <c r="B7" s="14"/>
      <c r="C7" s="77" t="s">
        <v>105</v>
      </c>
      <c r="D7" s="82" t="s">
        <v>96</v>
      </c>
      <c r="E7" s="13">
        <v>44411</v>
      </c>
      <c r="F7" s="80" t="s">
        <v>97</v>
      </c>
      <c r="G7" s="93">
        <v>44412</v>
      </c>
      <c r="H7" s="81" t="s">
        <v>98</v>
      </c>
      <c r="I7" s="16">
        <v>64</v>
      </c>
      <c r="J7" s="16">
        <v>75</v>
      </c>
      <c r="K7" s="16">
        <v>20</v>
      </c>
      <c r="L7" s="16">
        <v>9.15</v>
      </c>
      <c r="M7" s="87">
        <f t="shared" si="0"/>
        <v>24</v>
      </c>
      <c r="N7" s="76">
        <v>24</v>
      </c>
      <c r="O7" s="67">
        <v>2530</v>
      </c>
      <c r="P7" s="68">
        <f>Table22457[[#This Row],[PEMBULATAN]]*O7</f>
        <v>60720</v>
      </c>
    </row>
    <row r="8" spans="1:16" ht="31.5" customHeight="1" x14ac:dyDescent="0.2">
      <c r="A8" s="14"/>
      <c r="B8" s="14"/>
      <c r="C8" s="77" t="s">
        <v>106</v>
      </c>
      <c r="D8" s="82" t="s">
        <v>96</v>
      </c>
      <c r="E8" s="13">
        <v>44411</v>
      </c>
      <c r="F8" s="80" t="s">
        <v>97</v>
      </c>
      <c r="G8" s="93">
        <v>44412</v>
      </c>
      <c r="H8" s="81" t="s">
        <v>98</v>
      </c>
      <c r="I8" s="16">
        <v>65</v>
      </c>
      <c r="J8" s="16">
        <v>60</v>
      </c>
      <c r="K8" s="16">
        <v>12</v>
      </c>
      <c r="L8" s="16">
        <v>4.5999999999999996</v>
      </c>
      <c r="M8" s="87">
        <f t="shared" si="0"/>
        <v>11.7</v>
      </c>
      <c r="N8" s="76">
        <v>12</v>
      </c>
      <c r="O8" s="67">
        <v>2530</v>
      </c>
      <c r="P8" s="68">
        <f>Table22457[[#This Row],[PEMBULATAN]]*O8</f>
        <v>30360</v>
      </c>
    </row>
    <row r="9" spans="1:16" ht="31.5" customHeight="1" x14ac:dyDescent="0.2">
      <c r="A9" s="14"/>
      <c r="B9" s="14"/>
      <c r="C9" s="77" t="s">
        <v>107</v>
      </c>
      <c r="D9" s="82" t="s">
        <v>96</v>
      </c>
      <c r="E9" s="13">
        <v>44411</v>
      </c>
      <c r="F9" s="80" t="s">
        <v>97</v>
      </c>
      <c r="G9" s="93">
        <v>44412</v>
      </c>
      <c r="H9" s="81" t="s">
        <v>98</v>
      </c>
      <c r="I9" s="16">
        <v>76</v>
      </c>
      <c r="J9" s="16">
        <v>60</v>
      </c>
      <c r="K9" s="16">
        <v>25</v>
      </c>
      <c r="L9" s="16">
        <v>7.6</v>
      </c>
      <c r="M9" s="87">
        <f t="shared" si="0"/>
        <v>28.5</v>
      </c>
      <c r="N9" s="76">
        <v>29</v>
      </c>
      <c r="O9" s="67">
        <v>2530</v>
      </c>
      <c r="P9" s="68">
        <f>Table22457[[#This Row],[PEMBULATAN]]*O9</f>
        <v>73370</v>
      </c>
    </row>
    <row r="10" spans="1:16" ht="31.5" customHeight="1" x14ac:dyDescent="0.2">
      <c r="A10" s="14"/>
      <c r="B10" s="14"/>
      <c r="C10" s="77" t="s">
        <v>108</v>
      </c>
      <c r="D10" s="82" t="s">
        <v>96</v>
      </c>
      <c r="E10" s="13">
        <v>44411</v>
      </c>
      <c r="F10" s="80" t="s">
        <v>97</v>
      </c>
      <c r="G10" s="93">
        <v>44412</v>
      </c>
      <c r="H10" s="81" t="s">
        <v>98</v>
      </c>
      <c r="I10" s="16">
        <v>75</v>
      </c>
      <c r="J10" s="16">
        <v>60</v>
      </c>
      <c r="K10" s="16">
        <v>28</v>
      </c>
      <c r="L10" s="16">
        <v>10.02</v>
      </c>
      <c r="M10" s="87">
        <f t="shared" si="0"/>
        <v>31.5</v>
      </c>
      <c r="N10" s="76">
        <v>32</v>
      </c>
      <c r="O10" s="67">
        <v>2530</v>
      </c>
      <c r="P10" s="68">
        <f>Table22457[[#This Row],[PEMBULATAN]]*O10</f>
        <v>80960</v>
      </c>
    </row>
    <row r="11" spans="1:16" ht="31.5" customHeight="1" x14ac:dyDescent="0.2">
      <c r="A11" s="14"/>
      <c r="B11" s="14"/>
      <c r="C11" s="77" t="s">
        <v>109</v>
      </c>
      <c r="D11" s="82" t="s">
        <v>96</v>
      </c>
      <c r="E11" s="13">
        <v>44411</v>
      </c>
      <c r="F11" s="80" t="s">
        <v>97</v>
      </c>
      <c r="G11" s="93">
        <v>44412</v>
      </c>
      <c r="H11" s="81" t="s">
        <v>98</v>
      </c>
      <c r="I11" s="16">
        <v>76</v>
      </c>
      <c r="J11" s="16">
        <v>65</v>
      </c>
      <c r="K11" s="16">
        <v>35</v>
      </c>
      <c r="L11" s="16">
        <v>5.5</v>
      </c>
      <c r="M11" s="87">
        <f t="shared" si="0"/>
        <v>43.225000000000001</v>
      </c>
      <c r="N11" s="76">
        <v>43</v>
      </c>
      <c r="O11" s="67">
        <v>2530</v>
      </c>
      <c r="P11" s="68">
        <f>Table22457[[#This Row],[PEMBULATAN]]*O11</f>
        <v>108790</v>
      </c>
    </row>
    <row r="12" spans="1:16" ht="31.5" customHeight="1" x14ac:dyDescent="0.2">
      <c r="A12" s="14"/>
      <c r="B12" s="14"/>
      <c r="C12" s="77" t="s">
        <v>110</v>
      </c>
      <c r="D12" s="82" t="s">
        <v>96</v>
      </c>
      <c r="E12" s="13">
        <v>44411</v>
      </c>
      <c r="F12" s="80" t="s">
        <v>97</v>
      </c>
      <c r="G12" s="93">
        <v>44412</v>
      </c>
      <c r="H12" s="81" t="s">
        <v>98</v>
      </c>
      <c r="I12" s="16">
        <v>106</v>
      </c>
      <c r="J12" s="16">
        <v>65</v>
      </c>
      <c r="K12" s="16">
        <v>30</v>
      </c>
      <c r="L12" s="16">
        <v>19.010000000000002</v>
      </c>
      <c r="M12" s="87">
        <f t="shared" si="0"/>
        <v>51.674999999999997</v>
      </c>
      <c r="N12" s="76">
        <v>52</v>
      </c>
      <c r="O12" s="67">
        <v>2530</v>
      </c>
      <c r="P12" s="68">
        <f>Table22457[[#This Row],[PEMBULATAN]]*O12</f>
        <v>131560</v>
      </c>
    </row>
    <row r="13" spans="1:16" ht="31.5" customHeight="1" x14ac:dyDescent="0.2">
      <c r="A13" s="14"/>
      <c r="B13" s="14"/>
      <c r="C13" s="77" t="s">
        <v>111</v>
      </c>
      <c r="D13" s="82" t="s">
        <v>96</v>
      </c>
      <c r="E13" s="13">
        <v>44411</v>
      </c>
      <c r="F13" s="80" t="s">
        <v>97</v>
      </c>
      <c r="G13" s="93">
        <v>44412</v>
      </c>
      <c r="H13" s="81" t="s">
        <v>98</v>
      </c>
      <c r="I13" s="16">
        <v>75</v>
      </c>
      <c r="J13" s="16">
        <v>60</v>
      </c>
      <c r="K13" s="16">
        <v>20</v>
      </c>
      <c r="L13" s="16">
        <v>9.1999999999999993</v>
      </c>
      <c r="M13" s="87">
        <f t="shared" si="0"/>
        <v>22.5</v>
      </c>
      <c r="N13" s="76">
        <v>23</v>
      </c>
      <c r="O13" s="67">
        <v>2530</v>
      </c>
      <c r="P13" s="68">
        <f>Table22457[[#This Row],[PEMBULATAN]]*O13</f>
        <v>58190</v>
      </c>
    </row>
    <row r="14" spans="1:16" ht="31.5" customHeight="1" x14ac:dyDescent="0.2">
      <c r="A14" s="14"/>
      <c r="B14" s="14"/>
      <c r="C14" s="77" t="s">
        <v>112</v>
      </c>
      <c r="D14" s="82" t="s">
        <v>96</v>
      </c>
      <c r="E14" s="13">
        <v>44411</v>
      </c>
      <c r="F14" s="80" t="s">
        <v>97</v>
      </c>
      <c r="G14" s="93">
        <v>44412</v>
      </c>
      <c r="H14" s="81" t="s">
        <v>98</v>
      </c>
      <c r="I14" s="16">
        <v>55</v>
      </c>
      <c r="J14" s="16">
        <v>70</v>
      </c>
      <c r="K14" s="16">
        <v>30</v>
      </c>
      <c r="L14" s="16">
        <v>3.9</v>
      </c>
      <c r="M14" s="87">
        <f t="shared" si="0"/>
        <v>28.875</v>
      </c>
      <c r="N14" s="76">
        <v>29</v>
      </c>
      <c r="O14" s="67">
        <v>2530</v>
      </c>
      <c r="P14" s="68">
        <f>Table22457[[#This Row],[PEMBULATAN]]*O14</f>
        <v>73370</v>
      </c>
    </row>
    <row r="15" spans="1:16" ht="31.5" customHeight="1" x14ac:dyDescent="0.2">
      <c r="A15" s="14"/>
      <c r="B15" s="14"/>
      <c r="C15" s="77" t="s">
        <v>113</v>
      </c>
      <c r="D15" s="82" t="s">
        <v>96</v>
      </c>
      <c r="E15" s="13">
        <v>44411</v>
      </c>
      <c r="F15" s="80" t="s">
        <v>97</v>
      </c>
      <c r="G15" s="93">
        <v>44412</v>
      </c>
      <c r="H15" s="81" t="s">
        <v>98</v>
      </c>
      <c r="I15" s="16">
        <v>46</v>
      </c>
      <c r="J15" s="16">
        <v>40</v>
      </c>
      <c r="K15" s="16">
        <v>10</v>
      </c>
      <c r="L15" s="16">
        <v>2.4</v>
      </c>
      <c r="M15" s="87">
        <f t="shared" si="0"/>
        <v>4.5999999999999996</v>
      </c>
      <c r="N15" s="76">
        <v>5</v>
      </c>
      <c r="O15" s="67">
        <v>2530</v>
      </c>
      <c r="P15" s="68">
        <f>Table22457[[#This Row],[PEMBULATAN]]*O15</f>
        <v>12650</v>
      </c>
    </row>
    <row r="16" spans="1:16" ht="31.5" customHeight="1" x14ac:dyDescent="0.2">
      <c r="A16" s="14"/>
      <c r="B16" s="14"/>
      <c r="C16" s="77" t="s">
        <v>114</v>
      </c>
      <c r="D16" s="82" t="s">
        <v>96</v>
      </c>
      <c r="E16" s="13">
        <v>44411</v>
      </c>
      <c r="F16" s="80" t="s">
        <v>97</v>
      </c>
      <c r="G16" s="93">
        <v>44412</v>
      </c>
      <c r="H16" s="81" t="s">
        <v>98</v>
      </c>
      <c r="I16" s="16">
        <v>75</v>
      </c>
      <c r="J16" s="16">
        <v>55</v>
      </c>
      <c r="K16" s="16">
        <v>24</v>
      </c>
      <c r="L16" s="16">
        <v>7.1</v>
      </c>
      <c r="M16" s="87">
        <f t="shared" si="0"/>
        <v>24.75</v>
      </c>
      <c r="N16" s="76">
        <v>25</v>
      </c>
      <c r="O16" s="67">
        <v>2530</v>
      </c>
      <c r="P16" s="68">
        <f>Table22457[[#This Row],[PEMBULATAN]]*O16</f>
        <v>63250</v>
      </c>
    </row>
    <row r="17" spans="1:16" ht="31.5" customHeight="1" x14ac:dyDescent="0.2">
      <c r="A17" s="14"/>
      <c r="B17" s="14"/>
      <c r="C17" s="77" t="s">
        <v>115</v>
      </c>
      <c r="D17" s="82" t="s">
        <v>96</v>
      </c>
      <c r="E17" s="13">
        <v>44411</v>
      </c>
      <c r="F17" s="80" t="s">
        <v>97</v>
      </c>
      <c r="G17" s="93">
        <v>44412</v>
      </c>
      <c r="H17" s="81" t="s">
        <v>98</v>
      </c>
      <c r="I17" s="16">
        <v>100</v>
      </c>
      <c r="J17" s="16">
        <v>60</v>
      </c>
      <c r="K17" s="16">
        <v>30</v>
      </c>
      <c r="L17" s="16">
        <v>17.100000000000001</v>
      </c>
      <c r="M17" s="87">
        <f t="shared" si="0"/>
        <v>45</v>
      </c>
      <c r="N17" s="76">
        <v>45</v>
      </c>
      <c r="O17" s="67">
        <v>2530</v>
      </c>
      <c r="P17" s="68">
        <f>Table22457[[#This Row],[PEMBULATAN]]*O17</f>
        <v>113850</v>
      </c>
    </row>
    <row r="18" spans="1:16" ht="31.5" customHeight="1" x14ac:dyDescent="0.2">
      <c r="A18" s="14"/>
      <c r="B18" s="14"/>
      <c r="C18" s="77" t="s">
        <v>116</v>
      </c>
      <c r="D18" s="82" t="s">
        <v>96</v>
      </c>
      <c r="E18" s="13">
        <v>44411</v>
      </c>
      <c r="F18" s="80" t="s">
        <v>97</v>
      </c>
      <c r="G18" s="93">
        <v>44412</v>
      </c>
      <c r="H18" s="81" t="s">
        <v>98</v>
      </c>
      <c r="I18" s="16">
        <v>90</v>
      </c>
      <c r="J18" s="16">
        <v>67</v>
      </c>
      <c r="K18" s="16">
        <v>30</v>
      </c>
      <c r="L18" s="16">
        <v>17.2</v>
      </c>
      <c r="M18" s="87">
        <f t="shared" si="0"/>
        <v>45.225000000000001</v>
      </c>
      <c r="N18" s="76">
        <v>45</v>
      </c>
      <c r="O18" s="67">
        <v>2530</v>
      </c>
      <c r="P18" s="68">
        <f>Table22457[[#This Row],[PEMBULATAN]]*O18</f>
        <v>113850</v>
      </c>
    </row>
    <row r="19" spans="1:16" ht="31.5" customHeight="1" x14ac:dyDescent="0.2">
      <c r="A19" s="14"/>
      <c r="B19" s="14"/>
      <c r="C19" s="77" t="s">
        <v>117</v>
      </c>
      <c r="D19" s="82" t="s">
        <v>96</v>
      </c>
      <c r="E19" s="13">
        <v>44411</v>
      </c>
      <c r="F19" s="80" t="s">
        <v>97</v>
      </c>
      <c r="G19" s="93">
        <v>44412</v>
      </c>
      <c r="H19" s="81" t="s">
        <v>98</v>
      </c>
      <c r="I19" s="16">
        <v>98</v>
      </c>
      <c r="J19" s="16">
        <v>58</v>
      </c>
      <c r="K19" s="16">
        <v>38</v>
      </c>
      <c r="L19" s="16">
        <v>17.3</v>
      </c>
      <c r="M19" s="87">
        <f t="shared" si="0"/>
        <v>53.997999999999998</v>
      </c>
      <c r="N19" s="76">
        <v>54</v>
      </c>
      <c r="O19" s="67">
        <v>2530</v>
      </c>
      <c r="P19" s="68">
        <f>Table22457[[#This Row],[PEMBULATAN]]*O19</f>
        <v>136620</v>
      </c>
    </row>
    <row r="20" spans="1:16" ht="31.5" customHeight="1" x14ac:dyDescent="0.2">
      <c r="A20" s="14"/>
      <c r="B20" s="14"/>
      <c r="C20" s="77" t="s">
        <v>118</v>
      </c>
      <c r="D20" s="82" t="s">
        <v>96</v>
      </c>
      <c r="E20" s="13">
        <v>44411</v>
      </c>
      <c r="F20" s="80" t="s">
        <v>97</v>
      </c>
      <c r="G20" s="93">
        <v>44412</v>
      </c>
      <c r="H20" s="81" t="s">
        <v>98</v>
      </c>
      <c r="I20" s="16">
        <v>80</v>
      </c>
      <c r="J20" s="16">
        <v>67</v>
      </c>
      <c r="K20" s="16">
        <v>36</v>
      </c>
      <c r="L20" s="16">
        <v>21.2</v>
      </c>
      <c r="M20" s="87">
        <f t="shared" si="0"/>
        <v>48.24</v>
      </c>
      <c r="N20" s="76">
        <v>48</v>
      </c>
      <c r="O20" s="67">
        <v>2530</v>
      </c>
      <c r="P20" s="68">
        <f>Table22457[[#This Row],[PEMBULATAN]]*O20</f>
        <v>121440</v>
      </c>
    </row>
    <row r="21" spans="1:16" ht="31.5" customHeight="1" x14ac:dyDescent="0.2">
      <c r="A21" s="14"/>
      <c r="B21" s="14"/>
      <c r="C21" s="77" t="s">
        <v>119</v>
      </c>
      <c r="D21" s="82" t="s">
        <v>96</v>
      </c>
      <c r="E21" s="13">
        <v>44411</v>
      </c>
      <c r="F21" s="80" t="s">
        <v>97</v>
      </c>
      <c r="G21" s="93">
        <v>44412</v>
      </c>
      <c r="H21" s="81" t="s">
        <v>98</v>
      </c>
      <c r="I21" s="16">
        <v>100</v>
      </c>
      <c r="J21" s="16">
        <v>53</v>
      </c>
      <c r="K21" s="16">
        <v>30</v>
      </c>
      <c r="L21" s="16">
        <v>25.8</v>
      </c>
      <c r="M21" s="87">
        <f t="shared" si="0"/>
        <v>39.75</v>
      </c>
      <c r="N21" s="76">
        <v>40</v>
      </c>
      <c r="O21" s="67">
        <v>2530</v>
      </c>
      <c r="P21" s="68">
        <f>Table22457[[#This Row],[PEMBULATAN]]*O21</f>
        <v>101200</v>
      </c>
    </row>
    <row r="22" spans="1:16" ht="31.5" customHeight="1" x14ac:dyDescent="0.2">
      <c r="A22" s="14"/>
      <c r="B22" s="14"/>
      <c r="C22" s="77" t="s">
        <v>120</v>
      </c>
      <c r="D22" s="82" t="s">
        <v>96</v>
      </c>
      <c r="E22" s="13">
        <v>44411</v>
      </c>
      <c r="F22" s="80" t="s">
        <v>97</v>
      </c>
      <c r="G22" s="93">
        <v>44412</v>
      </c>
      <c r="H22" s="81" t="s">
        <v>98</v>
      </c>
      <c r="I22" s="16">
        <v>77</v>
      </c>
      <c r="J22" s="16">
        <v>54</v>
      </c>
      <c r="K22" s="16">
        <v>34</v>
      </c>
      <c r="L22" s="16">
        <v>10.199999999999999</v>
      </c>
      <c r="M22" s="87">
        <f t="shared" si="0"/>
        <v>35.343000000000004</v>
      </c>
      <c r="N22" s="76">
        <v>36</v>
      </c>
      <c r="O22" s="67">
        <v>2530</v>
      </c>
      <c r="P22" s="68">
        <f>Table22457[[#This Row],[PEMBULATAN]]*O22</f>
        <v>91080</v>
      </c>
    </row>
    <row r="23" spans="1:16" ht="31.5" customHeight="1" x14ac:dyDescent="0.2">
      <c r="A23" s="14"/>
      <c r="B23" s="14"/>
      <c r="C23" s="77" t="s">
        <v>121</v>
      </c>
      <c r="D23" s="82" t="s">
        <v>96</v>
      </c>
      <c r="E23" s="13">
        <v>44411</v>
      </c>
      <c r="F23" s="80" t="s">
        <v>97</v>
      </c>
      <c r="G23" s="93">
        <v>44412</v>
      </c>
      <c r="H23" s="81" t="s">
        <v>98</v>
      </c>
      <c r="I23" s="16">
        <v>70</v>
      </c>
      <c r="J23" s="16">
        <v>66</v>
      </c>
      <c r="K23" s="16">
        <v>30</v>
      </c>
      <c r="L23" s="16">
        <v>9.5</v>
      </c>
      <c r="M23" s="87">
        <f t="shared" si="0"/>
        <v>34.65</v>
      </c>
      <c r="N23" s="76">
        <v>35</v>
      </c>
      <c r="O23" s="67">
        <v>2530</v>
      </c>
      <c r="P23" s="68">
        <f>Table22457[[#This Row],[PEMBULATAN]]*O23</f>
        <v>88550</v>
      </c>
    </row>
    <row r="24" spans="1:16" ht="31.5" customHeight="1" x14ac:dyDescent="0.2">
      <c r="A24" s="14"/>
      <c r="B24" s="14"/>
      <c r="C24" s="77" t="s">
        <v>122</v>
      </c>
      <c r="D24" s="82" t="s">
        <v>96</v>
      </c>
      <c r="E24" s="13">
        <v>44411</v>
      </c>
      <c r="F24" s="80" t="s">
        <v>97</v>
      </c>
      <c r="G24" s="93">
        <v>44412</v>
      </c>
      <c r="H24" s="81" t="s">
        <v>98</v>
      </c>
      <c r="I24" s="16">
        <v>75</v>
      </c>
      <c r="J24" s="16">
        <v>64</v>
      </c>
      <c r="K24" s="16">
        <v>25</v>
      </c>
      <c r="L24" s="16">
        <v>9</v>
      </c>
      <c r="M24" s="87">
        <f t="shared" si="0"/>
        <v>30</v>
      </c>
      <c r="N24" s="76">
        <v>30</v>
      </c>
      <c r="O24" s="67">
        <v>2530</v>
      </c>
      <c r="P24" s="68">
        <f>Table22457[[#This Row],[PEMBULATAN]]*O24</f>
        <v>75900</v>
      </c>
    </row>
    <row r="25" spans="1:16" ht="31.5" customHeight="1" x14ac:dyDescent="0.2">
      <c r="A25" s="14"/>
      <c r="B25" s="14"/>
      <c r="C25" s="77" t="s">
        <v>123</v>
      </c>
      <c r="D25" s="82" t="s">
        <v>96</v>
      </c>
      <c r="E25" s="13">
        <v>44411</v>
      </c>
      <c r="F25" s="80" t="s">
        <v>97</v>
      </c>
      <c r="G25" s="93">
        <v>44412</v>
      </c>
      <c r="H25" s="81" t="s">
        <v>98</v>
      </c>
      <c r="I25" s="16">
        <v>80</v>
      </c>
      <c r="J25" s="16">
        <v>65</v>
      </c>
      <c r="K25" s="16">
        <v>23</v>
      </c>
      <c r="L25" s="16">
        <v>7</v>
      </c>
      <c r="M25" s="87">
        <f t="shared" si="0"/>
        <v>29.9</v>
      </c>
      <c r="N25" s="76">
        <v>30</v>
      </c>
      <c r="O25" s="67">
        <v>2530</v>
      </c>
      <c r="P25" s="68">
        <f>Table22457[[#This Row],[PEMBULATAN]]*O25</f>
        <v>75900</v>
      </c>
    </row>
    <row r="26" spans="1:16" ht="31.5" customHeight="1" x14ac:dyDescent="0.2">
      <c r="A26" s="14"/>
      <c r="B26" s="14"/>
      <c r="C26" s="77" t="s">
        <v>124</v>
      </c>
      <c r="D26" s="82" t="s">
        <v>96</v>
      </c>
      <c r="E26" s="13">
        <v>44411</v>
      </c>
      <c r="F26" s="80" t="s">
        <v>97</v>
      </c>
      <c r="G26" s="93">
        <v>44412</v>
      </c>
      <c r="H26" s="81" t="s">
        <v>98</v>
      </c>
      <c r="I26" s="16">
        <v>70</v>
      </c>
      <c r="J26" s="16">
        <v>66</v>
      </c>
      <c r="K26" s="16">
        <v>23</v>
      </c>
      <c r="L26" s="16">
        <v>9.5</v>
      </c>
      <c r="M26" s="87">
        <f t="shared" si="0"/>
        <v>26.565000000000001</v>
      </c>
      <c r="N26" s="76">
        <v>27</v>
      </c>
      <c r="O26" s="67">
        <v>2530</v>
      </c>
      <c r="P26" s="68">
        <f>Table22457[[#This Row],[PEMBULATAN]]*O26</f>
        <v>68310</v>
      </c>
    </row>
    <row r="27" spans="1:16" ht="31.5" customHeight="1" x14ac:dyDescent="0.2">
      <c r="A27" s="14"/>
      <c r="B27" s="14"/>
      <c r="C27" s="77" t="s">
        <v>125</v>
      </c>
      <c r="D27" s="82" t="s">
        <v>96</v>
      </c>
      <c r="E27" s="13">
        <v>44411</v>
      </c>
      <c r="F27" s="80" t="s">
        <v>97</v>
      </c>
      <c r="G27" s="93">
        <v>44412</v>
      </c>
      <c r="H27" s="81" t="s">
        <v>98</v>
      </c>
      <c r="I27" s="16">
        <v>100</v>
      </c>
      <c r="J27" s="16">
        <v>60</v>
      </c>
      <c r="K27" s="16">
        <v>43</v>
      </c>
      <c r="L27" s="16">
        <v>12.7</v>
      </c>
      <c r="M27" s="87">
        <f t="shared" si="0"/>
        <v>64.5</v>
      </c>
      <c r="N27" s="76">
        <v>65</v>
      </c>
      <c r="O27" s="67">
        <v>2530</v>
      </c>
      <c r="P27" s="68">
        <f>Table22457[[#This Row],[PEMBULATAN]]*O27</f>
        <v>164450</v>
      </c>
    </row>
    <row r="28" spans="1:16" ht="31.5" customHeight="1" x14ac:dyDescent="0.2">
      <c r="A28" s="14"/>
      <c r="B28" s="14"/>
      <c r="C28" s="77" t="s">
        <v>126</v>
      </c>
      <c r="D28" s="82" t="s">
        <v>96</v>
      </c>
      <c r="E28" s="13">
        <v>44411</v>
      </c>
      <c r="F28" s="80" t="s">
        <v>97</v>
      </c>
      <c r="G28" s="93">
        <v>44412</v>
      </c>
      <c r="H28" s="81" t="s">
        <v>98</v>
      </c>
      <c r="I28" s="16">
        <v>95</v>
      </c>
      <c r="J28" s="16">
        <v>60</v>
      </c>
      <c r="K28" s="16">
        <v>27</v>
      </c>
      <c r="L28" s="16">
        <v>9.8000000000000007</v>
      </c>
      <c r="M28" s="87">
        <f t="shared" si="0"/>
        <v>38.475000000000001</v>
      </c>
      <c r="N28" s="76">
        <v>39</v>
      </c>
      <c r="O28" s="67">
        <v>2530</v>
      </c>
      <c r="P28" s="68">
        <f>Table22457[[#This Row],[PEMBULATAN]]*O28</f>
        <v>98670</v>
      </c>
    </row>
    <row r="29" spans="1:16" ht="31.5" customHeight="1" x14ac:dyDescent="0.2">
      <c r="A29" s="14"/>
      <c r="B29" s="14"/>
      <c r="C29" s="77" t="s">
        <v>127</v>
      </c>
      <c r="D29" s="82" t="s">
        <v>96</v>
      </c>
      <c r="E29" s="13">
        <v>44411</v>
      </c>
      <c r="F29" s="80" t="s">
        <v>97</v>
      </c>
      <c r="G29" s="93">
        <v>44412</v>
      </c>
      <c r="H29" s="81" t="s">
        <v>98</v>
      </c>
      <c r="I29" s="16">
        <v>30</v>
      </c>
      <c r="J29" s="16">
        <v>20</v>
      </c>
      <c r="K29" s="16">
        <v>20</v>
      </c>
      <c r="L29" s="16">
        <v>1.2</v>
      </c>
      <c r="M29" s="87">
        <f t="shared" si="0"/>
        <v>3</v>
      </c>
      <c r="N29" s="76">
        <v>3</v>
      </c>
      <c r="O29" s="67">
        <v>2530</v>
      </c>
      <c r="P29" s="68">
        <f>Table22457[[#This Row],[PEMBULATAN]]*O29</f>
        <v>7590</v>
      </c>
    </row>
    <row r="30" spans="1:16" ht="31.5" customHeight="1" x14ac:dyDescent="0.2">
      <c r="A30" s="14"/>
      <c r="B30" s="14"/>
      <c r="C30" s="77" t="s">
        <v>128</v>
      </c>
      <c r="D30" s="82" t="s">
        <v>96</v>
      </c>
      <c r="E30" s="13">
        <v>44411</v>
      </c>
      <c r="F30" s="80" t="s">
        <v>97</v>
      </c>
      <c r="G30" s="93">
        <v>44412</v>
      </c>
      <c r="H30" s="81" t="s">
        <v>98</v>
      </c>
      <c r="I30" s="16">
        <v>47</v>
      </c>
      <c r="J30" s="16">
        <v>38</v>
      </c>
      <c r="K30" s="16">
        <v>20</v>
      </c>
      <c r="L30" s="16">
        <v>4.9000000000000004</v>
      </c>
      <c r="M30" s="87">
        <f t="shared" si="0"/>
        <v>8.93</v>
      </c>
      <c r="N30" s="76">
        <v>9</v>
      </c>
      <c r="O30" s="67">
        <v>2530</v>
      </c>
      <c r="P30" s="68">
        <f>Table22457[[#This Row],[PEMBULATAN]]*O30</f>
        <v>22770</v>
      </c>
    </row>
    <row r="31" spans="1:16" ht="31.5" customHeight="1" x14ac:dyDescent="0.2">
      <c r="A31" s="14"/>
      <c r="B31" s="14"/>
      <c r="C31" s="77" t="s">
        <v>129</v>
      </c>
      <c r="D31" s="82" t="s">
        <v>96</v>
      </c>
      <c r="E31" s="13">
        <v>44411</v>
      </c>
      <c r="F31" s="80" t="s">
        <v>97</v>
      </c>
      <c r="G31" s="93">
        <v>44412</v>
      </c>
      <c r="H31" s="81" t="s">
        <v>98</v>
      </c>
      <c r="I31" s="16">
        <v>75</v>
      </c>
      <c r="J31" s="16">
        <v>60</v>
      </c>
      <c r="K31" s="16">
        <v>28</v>
      </c>
      <c r="L31" s="16">
        <v>14.8</v>
      </c>
      <c r="M31" s="87">
        <f t="shared" si="0"/>
        <v>31.5</v>
      </c>
      <c r="N31" s="76">
        <v>32</v>
      </c>
      <c r="O31" s="67">
        <v>2530</v>
      </c>
      <c r="P31" s="68">
        <f>Table22457[[#This Row],[PEMBULATAN]]*O31</f>
        <v>80960</v>
      </c>
    </row>
    <row r="32" spans="1:16" ht="31.5" customHeight="1" x14ac:dyDescent="0.2">
      <c r="A32" s="14"/>
      <c r="B32" s="14"/>
      <c r="C32" s="77" t="s">
        <v>130</v>
      </c>
      <c r="D32" s="82" t="s">
        <v>96</v>
      </c>
      <c r="E32" s="13">
        <v>44411</v>
      </c>
      <c r="F32" s="80" t="s">
        <v>97</v>
      </c>
      <c r="G32" s="93">
        <v>44412</v>
      </c>
      <c r="H32" s="81" t="s">
        <v>98</v>
      </c>
      <c r="I32" s="16">
        <v>84</v>
      </c>
      <c r="J32" s="16">
        <v>67</v>
      </c>
      <c r="K32" s="16">
        <v>24</v>
      </c>
      <c r="L32" s="16">
        <v>9.5</v>
      </c>
      <c r="M32" s="87">
        <f t="shared" si="0"/>
        <v>33.768000000000001</v>
      </c>
      <c r="N32" s="76">
        <v>34</v>
      </c>
      <c r="O32" s="67">
        <v>2530</v>
      </c>
      <c r="P32" s="68">
        <f>Table22457[[#This Row],[PEMBULATAN]]*O32</f>
        <v>86020</v>
      </c>
    </row>
    <row r="33" spans="1:16" ht="31.5" customHeight="1" x14ac:dyDescent="0.2">
      <c r="A33" s="14"/>
      <c r="B33" s="14"/>
      <c r="C33" s="77" t="s">
        <v>131</v>
      </c>
      <c r="D33" s="82" t="s">
        <v>96</v>
      </c>
      <c r="E33" s="13">
        <v>44411</v>
      </c>
      <c r="F33" s="80" t="s">
        <v>97</v>
      </c>
      <c r="G33" s="93">
        <v>44412</v>
      </c>
      <c r="H33" s="81" t="s">
        <v>98</v>
      </c>
      <c r="I33" s="16">
        <v>80</v>
      </c>
      <c r="J33" s="16">
        <v>60</v>
      </c>
      <c r="K33" s="16">
        <v>24</v>
      </c>
      <c r="L33" s="16">
        <v>10.199999999999999</v>
      </c>
      <c r="M33" s="87">
        <f t="shared" si="0"/>
        <v>28.8</v>
      </c>
      <c r="N33" s="76">
        <v>29</v>
      </c>
      <c r="O33" s="67">
        <v>2530</v>
      </c>
      <c r="P33" s="68">
        <f>Table22457[[#This Row],[PEMBULATAN]]*O33</f>
        <v>73370</v>
      </c>
    </row>
    <row r="34" spans="1:16" ht="31.5" customHeight="1" x14ac:dyDescent="0.2">
      <c r="A34" s="14"/>
      <c r="B34" s="14"/>
      <c r="C34" s="77" t="s">
        <v>132</v>
      </c>
      <c r="D34" s="82" t="s">
        <v>96</v>
      </c>
      <c r="E34" s="13">
        <v>44411</v>
      </c>
      <c r="F34" s="80" t="s">
        <v>97</v>
      </c>
      <c r="G34" s="93">
        <v>44412</v>
      </c>
      <c r="H34" s="81" t="s">
        <v>98</v>
      </c>
      <c r="I34" s="16">
        <v>40</v>
      </c>
      <c r="J34" s="16">
        <v>20</v>
      </c>
      <c r="K34" s="16">
        <v>24</v>
      </c>
      <c r="L34" s="16" t="s">
        <v>201</v>
      </c>
      <c r="M34" s="87">
        <f t="shared" si="0"/>
        <v>4.8</v>
      </c>
      <c r="N34" s="76">
        <v>5</v>
      </c>
      <c r="O34" s="67">
        <v>2530</v>
      </c>
      <c r="P34" s="68">
        <f>Table22457[[#This Row],[PEMBULATAN]]*O34</f>
        <v>12650</v>
      </c>
    </row>
    <row r="35" spans="1:16" ht="31.5" customHeight="1" x14ac:dyDescent="0.2">
      <c r="A35" s="14"/>
      <c r="B35" s="14"/>
      <c r="C35" s="77" t="s">
        <v>133</v>
      </c>
      <c r="D35" s="82" t="s">
        <v>96</v>
      </c>
      <c r="E35" s="13">
        <v>44411</v>
      </c>
      <c r="F35" s="80" t="s">
        <v>97</v>
      </c>
      <c r="G35" s="93">
        <v>44412</v>
      </c>
      <c r="H35" s="81" t="s">
        <v>98</v>
      </c>
      <c r="I35" s="16">
        <v>37</v>
      </c>
      <c r="J35" s="16">
        <v>36</v>
      </c>
      <c r="K35" s="16">
        <v>10</v>
      </c>
      <c r="L35" s="16">
        <v>0.9</v>
      </c>
      <c r="M35" s="87">
        <f t="shared" si="0"/>
        <v>3.33</v>
      </c>
      <c r="N35" s="76">
        <v>4</v>
      </c>
      <c r="O35" s="67">
        <v>2530</v>
      </c>
      <c r="P35" s="68">
        <f>Table22457[[#This Row],[PEMBULATAN]]*O35</f>
        <v>10120</v>
      </c>
    </row>
    <row r="36" spans="1:16" ht="31.5" customHeight="1" x14ac:dyDescent="0.2">
      <c r="A36" s="14"/>
      <c r="B36" s="14"/>
      <c r="C36" s="77" t="s">
        <v>134</v>
      </c>
      <c r="D36" s="82" t="s">
        <v>96</v>
      </c>
      <c r="E36" s="13">
        <v>44411</v>
      </c>
      <c r="F36" s="80" t="s">
        <v>97</v>
      </c>
      <c r="G36" s="93">
        <v>44412</v>
      </c>
      <c r="H36" s="81" t="s">
        <v>98</v>
      </c>
      <c r="I36" s="16">
        <v>77</v>
      </c>
      <c r="J36" s="16">
        <v>65</v>
      </c>
      <c r="K36" s="16">
        <v>30</v>
      </c>
      <c r="L36" s="16">
        <v>11.14</v>
      </c>
      <c r="M36" s="87">
        <f t="shared" si="0"/>
        <v>37.537500000000001</v>
      </c>
      <c r="N36" s="76">
        <v>38</v>
      </c>
      <c r="O36" s="67">
        <v>2530</v>
      </c>
      <c r="P36" s="68">
        <f>Table22457[[#This Row],[PEMBULATAN]]*O36</f>
        <v>96140</v>
      </c>
    </row>
    <row r="37" spans="1:16" ht="31.5" customHeight="1" x14ac:dyDescent="0.2">
      <c r="A37" s="14"/>
      <c r="B37" s="14"/>
      <c r="C37" s="77" t="s">
        <v>135</v>
      </c>
      <c r="D37" s="82" t="s">
        <v>96</v>
      </c>
      <c r="E37" s="13">
        <v>44411</v>
      </c>
      <c r="F37" s="80" t="s">
        <v>97</v>
      </c>
      <c r="G37" s="93">
        <v>44412</v>
      </c>
      <c r="H37" s="81" t="s">
        <v>98</v>
      </c>
      <c r="I37" s="16">
        <v>75</v>
      </c>
      <c r="J37" s="16">
        <v>66</v>
      </c>
      <c r="K37" s="16">
        <v>40</v>
      </c>
      <c r="L37" s="16">
        <v>15.6</v>
      </c>
      <c r="M37" s="87">
        <f t="shared" si="0"/>
        <v>49.5</v>
      </c>
      <c r="N37" s="76">
        <v>50</v>
      </c>
      <c r="O37" s="67">
        <v>2530</v>
      </c>
      <c r="P37" s="68">
        <f>Table22457[[#This Row],[PEMBULATAN]]*O37</f>
        <v>126500</v>
      </c>
    </row>
    <row r="38" spans="1:16" ht="31.5" customHeight="1" x14ac:dyDescent="0.2">
      <c r="A38" s="14"/>
      <c r="B38" s="14"/>
      <c r="C38" s="77" t="s">
        <v>136</v>
      </c>
      <c r="D38" s="82" t="s">
        <v>96</v>
      </c>
      <c r="E38" s="13">
        <v>44411</v>
      </c>
      <c r="F38" s="80" t="s">
        <v>97</v>
      </c>
      <c r="G38" s="93">
        <v>44412</v>
      </c>
      <c r="H38" s="81" t="s">
        <v>98</v>
      </c>
      <c r="I38" s="16">
        <v>63</v>
      </c>
      <c r="J38" s="16">
        <v>71</v>
      </c>
      <c r="K38" s="16">
        <v>15</v>
      </c>
      <c r="L38" s="16">
        <v>7.4</v>
      </c>
      <c r="M38" s="87">
        <f t="shared" si="0"/>
        <v>16.77375</v>
      </c>
      <c r="N38" s="76">
        <v>17</v>
      </c>
      <c r="O38" s="67">
        <v>2530</v>
      </c>
      <c r="P38" s="68">
        <f>Table22457[[#This Row],[PEMBULATAN]]*O38</f>
        <v>43010</v>
      </c>
    </row>
    <row r="39" spans="1:16" ht="31.5" customHeight="1" x14ac:dyDescent="0.2">
      <c r="A39" s="14"/>
      <c r="B39" s="14"/>
      <c r="C39" s="77" t="s">
        <v>137</v>
      </c>
      <c r="D39" s="82" t="s">
        <v>96</v>
      </c>
      <c r="E39" s="13">
        <v>44411</v>
      </c>
      <c r="F39" s="80" t="s">
        <v>97</v>
      </c>
      <c r="G39" s="93">
        <v>44412</v>
      </c>
      <c r="H39" s="81" t="s">
        <v>98</v>
      </c>
      <c r="I39" s="16">
        <v>95</v>
      </c>
      <c r="J39" s="16">
        <v>50</v>
      </c>
      <c r="K39" s="16">
        <v>40</v>
      </c>
      <c r="L39" s="16">
        <v>15</v>
      </c>
      <c r="M39" s="87">
        <f t="shared" si="0"/>
        <v>47.5</v>
      </c>
      <c r="N39" s="76">
        <v>48</v>
      </c>
      <c r="O39" s="67">
        <v>2530</v>
      </c>
      <c r="P39" s="68">
        <f>Table22457[[#This Row],[PEMBULATAN]]*O39</f>
        <v>121440</v>
      </c>
    </row>
    <row r="40" spans="1:16" ht="31.5" customHeight="1" x14ac:dyDescent="0.2">
      <c r="A40" s="14"/>
      <c r="B40" s="14"/>
      <c r="C40" s="77" t="s">
        <v>138</v>
      </c>
      <c r="D40" s="82" t="s">
        <v>96</v>
      </c>
      <c r="E40" s="13">
        <v>44411</v>
      </c>
      <c r="F40" s="80" t="s">
        <v>97</v>
      </c>
      <c r="G40" s="93">
        <v>44412</v>
      </c>
      <c r="H40" s="81" t="s">
        <v>98</v>
      </c>
      <c r="I40" s="16">
        <v>80</v>
      </c>
      <c r="J40" s="16">
        <v>56</v>
      </c>
      <c r="K40" s="16">
        <v>30</v>
      </c>
      <c r="L40" s="16">
        <v>9.2799999999999994</v>
      </c>
      <c r="M40" s="87">
        <f t="shared" si="0"/>
        <v>33.6</v>
      </c>
      <c r="N40" s="76">
        <v>34</v>
      </c>
      <c r="O40" s="67">
        <v>2530</v>
      </c>
      <c r="P40" s="68">
        <f>Table22457[[#This Row],[PEMBULATAN]]*O40</f>
        <v>86020</v>
      </c>
    </row>
    <row r="41" spans="1:16" ht="31.5" customHeight="1" x14ac:dyDescent="0.2">
      <c r="A41" s="14"/>
      <c r="B41" s="14"/>
      <c r="C41" s="77" t="s">
        <v>139</v>
      </c>
      <c r="D41" s="82" t="s">
        <v>96</v>
      </c>
      <c r="E41" s="13">
        <v>44411</v>
      </c>
      <c r="F41" s="80" t="s">
        <v>97</v>
      </c>
      <c r="G41" s="93">
        <v>44412</v>
      </c>
      <c r="H41" s="81" t="s">
        <v>98</v>
      </c>
      <c r="I41" s="16">
        <v>100</v>
      </c>
      <c r="J41" s="16">
        <v>60</v>
      </c>
      <c r="K41" s="16">
        <v>47</v>
      </c>
      <c r="L41" s="16">
        <v>12.9</v>
      </c>
      <c r="M41" s="87">
        <f t="shared" si="0"/>
        <v>70.5</v>
      </c>
      <c r="N41" s="76">
        <v>71</v>
      </c>
      <c r="O41" s="67">
        <v>2530</v>
      </c>
      <c r="P41" s="68">
        <f>Table22457[[#This Row],[PEMBULATAN]]*O41</f>
        <v>179630</v>
      </c>
    </row>
    <row r="42" spans="1:16" ht="31.5" customHeight="1" x14ac:dyDescent="0.2">
      <c r="A42" s="14"/>
      <c r="B42" s="14"/>
      <c r="C42" s="77" t="s">
        <v>140</v>
      </c>
      <c r="D42" s="82" t="s">
        <v>96</v>
      </c>
      <c r="E42" s="13">
        <v>44411</v>
      </c>
      <c r="F42" s="80" t="s">
        <v>97</v>
      </c>
      <c r="G42" s="93">
        <v>44412</v>
      </c>
      <c r="H42" s="81" t="s">
        <v>98</v>
      </c>
      <c r="I42" s="16">
        <v>103</v>
      </c>
      <c r="J42" s="16">
        <v>54</v>
      </c>
      <c r="K42" s="16">
        <v>34</v>
      </c>
      <c r="L42" s="16">
        <v>23.4</v>
      </c>
      <c r="M42" s="87">
        <f t="shared" si="0"/>
        <v>47.277000000000001</v>
      </c>
      <c r="N42" s="76">
        <v>47</v>
      </c>
      <c r="O42" s="67">
        <v>2530</v>
      </c>
      <c r="P42" s="68">
        <f>Table22457[[#This Row],[PEMBULATAN]]*O42</f>
        <v>118910</v>
      </c>
    </row>
    <row r="43" spans="1:16" ht="31.5" customHeight="1" x14ac:dyDescent="0.2">
      <c r="A43" s="14"/>
      <c r="B43" s="14"/>
      <c r="C43" s="77" t="s">
        <v>141</v>
      </c>
      <c r="D43" s="82" t="s">
        <v>96</v>
      </c>
      <c r="E43" s="13">
        <v>44411</v>
      </c>
      <c r="F43" s="80" t="s">
        <v>97</v>
      </c>
      <c r="G43" s="93">
        <v>44412</v>
      </c>
      <c r="H43" s="81" t="s">
        <v>98</v>
      </c>
      <c r="I43" s="16">
        <v>90</v>
      </c>
      <c r="J43" s="16">
        <v>60</v>
      </c>
      <c r="K43" s="16">
        <v>27</v>
      </c>
      <c r="L43" s="16">
        <v>9.4</v>
      </c>
      <c r="M43" s="87">
        <f t="shared" si="0"/>
        <v>36.450000000000003</v>
      </c>
      <c r="N43" s="76">
        <v>37</v>
      </c>
      <c r="O43" s="67">
        <v>2530</v>
      </c>
      <c r="P43" s="68">
        <f>Table22457[[#This Row],[PEMBULATAN]]*O43</f>
        <v>93610</v>
      </c>
    </row>
    <row r="44" spans="1:16" ht="31.5" customHeight="1" x14ac:dyDescent="0.2">
      <c r="A44" s="14"/>
      <c r="B44" s="14"/>
      <c r="C44" s="77" t="s">
        <v>142</v>
      </c>
      <c r="D44" s="82" t="s">
        <v>96</v>
      </c>
      <c r="E44" s="13">
        <v>44411</v>
      </c>
      <c r="F44" s="80" t="s">
        <v>97</v>
      </c>
      <c r="G44" s="93">
        <v>44412</v>
      </c>
      <c r="H44" s="81" t="s">
        <v>98</v>
      </c>
      <c r="I44" s="16">
        <v>75</v>
      </c>
      <c r="J44" s="16">
        <v>70</v>
      </c>
      <c r="K44" s="16">
        <v>30</v>
      </c>
      <c r="L44" s="16">
        <v>11.24</v>
      </c>
      <c r="M44" s="87">
        <f t="shared" si="0"/>
        <v>39.375</v>
      </c>
      <c r="N44" s="76">
        <v>40</v>
      </c>
      <c r="O44" s="67">
        <v>2530</v>
      </c>
      <c r="P44" s="68">
        <f>Table22457[[#This Row],[PEMBULATAN]]*O44</f>
        <v>101200</v>
      </c>
    </row>
    <row r="45" spans="1:16" ht="31.5" customHeight="1" x14ac:dyDescent="0.2">
      <c r="A45" s="14"/>
      <c r="B45" s="14"/>
      <c r="C45" s="77" t="s">
        <v>143</v>
      </c>
      <c r="D45" s="82" t="s">
        <v>96</v>
      </c>
      <c r="E45" s="13">
        <v>44411</v>
      </c>
      <c r="F45" s="80" t="s">
        <v>97</v>
      </c>
      <c r="G45" s="93">
        <v>44412</v>
      </c>
      <c r="H45" s="81" t="s">
        <v>98</v>
      </c>
      <c r="I45" s="16">
        <v>60</v>
      </c>
      <c r="J45" s="16">
        <v>30</v>
      </c>
      <c r="K45" s="16">
        <v>100</v>
      </c>
      <c r="L45" s="16">
        <v>14</v>
      </c>
      <c r="M45" s="87">
        <f t="shared" si="0"/>
        <v>45</v>
      </c>
      <c r="N45" s="76">
        <v>45</v>
      </c>
      <c r="O45" s="67">
        <v>2530</v>
      </c>
      <c r="P45" s="68">
        <f>Table22457[[#This Row],[PEMBULATAN]]*O45</f>
        <v>113850</v>
      </c>
    </row>
    <row r="46" spans="1:16" ht="31.5" customHeight="1" x14ac:dyDescent="0.2">
      <c r="A46" s="14"/>
      <c r="B46" s="14"/>
      <c r="C46" s="77" t="s">
        <v>144</v>
      </c>
      <c r="D46" s="82" t="s">
        <v>96</v>
      </c>
      <c r="E46" s="13">
        <v>44411</v>
      </c>
      <c r="F46" s="80" t="s">
        <v>97</v>
      </c>
      <c r="G46" s="93">
        <v>44412</v>
      </c>
      <c r="H46" s="81" t="s">
        <v>98</v>
      </c>
      <c r="I46" s="16">
        <v>90</v>
      </c>
      <c r="J46" s="16">
        <v>63</v>
      </c>
      <c r="K46" s="16">
        <v>30</v>
      </c>
      <c r="L46" s="16">
        <v>15.3</v>
      </c>
      <c r="M46" s="87">
        <f t="shared" si="0"/>
        <v>42.524999999999999</v>
      </c>
      <c r="N46" s="76">
        <v>43</v>
      </c>
      <c r="O46" s="67">
        <v>2530</v>
      </c>
      <c r="P46" s="68">
        <f>Table22457[[#This Row],[PEMBULATAN]]*O46</f>
        <v>108790</v>
      </c>
    </row>
    <row r="47" spans="1:16" ht="31.5" customHeight="1" x14ac:dyDescent="0.2">
      <c r="A47" s="14"/>
      <c r="B47" s="14"/>
      <c r="C47" s="77" t="s">
        <v>145</v>
      </c>
      <c r="D47" s="82" t="s">
        <v>96</v>
      </c>
      <c r="E47" s="13">
        <v>44411</v>
      </c>
      <c r="F47" s="80" t="s">
        <v>97</v>
      </c>
      <c r="G47" s="93">
        <v>44412</v>
      </c>
      <c r="H47" s="81" t="s">
        <v>98</v>
      </c>
      <c r="I47" s="16">
        <v>103</v>
      </c>
      <c r="J47" s="16">
        <v>17</v>
      </c>
      <c r="K47" s="16">
        <v>10</v>
      </c>
      <c r="L47" s="16">
        <v>1.5</v>
      </c>
      <c r="M47" s="87">
        <f t="shared" si="0"/>
        <v>4.3775000000000004</v>
      </c>
      <c r="N47" s="76">
        <v>5</v>
      </c>
      <c r="O47" s="67">
        <v>2530</v>
      </c>
      <c r="P47" s="68">
        <f>Table22457[[#This Row],[PEMBULATAN]]*O47</f>
        <v>12650</v>
      </c>
    </row>
    <row r="48" spans="1:16" ht="31.5" customHeight="1" x14ac:dyDescent="0.2">
      <c r="A48" s="14"/>
      <c r="B48" s="14"/>
      <c r="C48" s="77" t="s">
        <v>146</v>
      </c>
      <c r="D48" s="82" t="s">
        <v>96</v>
      </c>
      <c r="E48" s="13">
        <v>44411</v>
      </c>
      <c r="F48" s="80" t="s">
        <v>97</v>
      </c>
      <c r="G48" s="93">
        <v>44412</v>
      </c>
      <c r="H48" s="81" t="s">
        <v>98</v>
      </c>
      <c r="I48" s="16">
        <v>74</v>
      </c>
      <c r="J48" s="16">
        <v>40</v>
      </c>
      <c r="K48" s="16">
        <v>5</v>
      </c>
      <c r="L48" s="16">
        <v>2.5</v>
      </c>
      <c r="M48" s="87">
        <f t="shared" si="0"/>
        <v>3.7</v>
      </c>
      <c r="N48" s="76">
        <v>4</v>
      </c>
      <c r="O48" s="67">
        <v>2530</v>
      </c>
      <c r="P48" s="68">
        <f>Table22457[[#This Row],[PEMBULATAN]]*O48</f>
        <v>10120</v>
      </c>
    </row>
    <row r="49" spans="1:16" ht="31.5" customHeight="1" x14ac:dyDescent="0.2">
      <c r="A49" s="14"/>
      <c r="B49" s="14"/>
      <c r="C49" s="77" t="s">
        <v>147</v>
      </c>
      <c r="D49" s="82" t="s">
        <v>96</v>
      </c>
      <c r="E49" s="13">
        <v>44411</v>
      </c>
      <c r="F49" s="80" t="s">
        <v>97</v>
      </c>
      <c r="G49" s="93">
        <v>44412</v>
      </c>
      <c r="H49" s="81" t="s">
        <v>98</v>
      </c>
      <c r="I49" s="16">
        <v>80</v>
      </c>
      <c r="J49" s="16">
        <v>60</v>
      </c>
      <c r="K49" s="16">
        <v>30</v>
      </c>
      <c r="L49" s="16">
        <v>10.5</v>
      </c>
      <c r="M49" s="87">
        <f t="shared" si="0"/>
        <v>36</v>
      </c>
      <c r="N49" s="76">
        <v>36</v>
      </c>
      <c r="O49" s="67">
        <v>2530</v>
      </c>
      <c r="P49" s="68">
        <f>Table22457[[#This Row],[PEMBULATAN]]*O49</f>
        <v>91080</v>
      </c>
    </row>
    <row r="50" spans="1:16" ht="31.5" customHeight="1" x14ac:dyDescent="0.2">
      <c r="A50" s="14"/>
      <c r="B50" s="14"/>
      <c r="C50" s="77" t="s">
        <v>148</v>
      </c>
      <c r="D50" s="82" t="s">
        <v>96</v>
      </c>
      <c r="E50" s="13">
        <v>44411</v>
      </c>
      <c r="F50" s="80" t="s">
        <v>97</v>
      </c>
      <c r="G50" s="93">
        <v>44412</v>
      </c>
      <c r="H50" s="81" t="s">
        <v>98</v>
      </c>
      <c r="I50" s="16">
        <v>83</v>
      </c>
      <c r="J50" s="16">
        <v>60</v>
      </c>
      <c r="K50" s="16">
        <v>26</v>
      </c>
      <c r="L50" s="16">
        <v>11.4</v>
      </c>
      <c r="M50" s="87">
        <f t="shared" si="0"/>
        <v>32.369999999999997</v>
      </c>
      <c r="N50" s="76">
        <v>33</v>
      </c>
      <c r="O50" s="67">
        <v>2530</v>
      </c>
      <c r="P50" s="68">
        <f>Table22457[[#This Row],[PEMBULATAN]]*O50</f>
        <v>83490</v>
      </c>
    </row>
    <row r="51" spans="1:16" ht="31.5" customHeight="1" x14ac:dyDescent="0.2">
      <c r="A51" s="14"/>
      <c r="B51" s="14"/>
      <c r="C51" s="77" t="s">
        <v>149</v>
      </c>
      <c r="D51" s="82" t="s">
        <v>96</v>
      </c>
      <c r="E51" s="13">
        <v>44411</v>
      </c>
      <c r="F51" s="80" t="s">
        <v>97</v>
      </c>
      <c r="G51" s="93">
        <v>44412</v>
      </c>
      <c r="H51" s="81" t="s">
        <v>98</v>
      </c>
      <c r="I51" s="16">
        <v>80</v>
      </c>
      <c r="J51" s="16">
        <v>70</v>
      </c>
      <c r="K51" s="16">
        <v>26</v>
      </c>
      <c r="L51" s="16">
        <v>11</v>
      </c>
      <c r="M51" s="87">
        <f t="shared" si="0"/>
        <v>36.4</v>
      </c>
      <c r="N51" s="76">
        <v>37</v>
      </c>
      <c r="O51" s="67">
        <v>2530</v>
      </c>
      <c r="P51" s="68">
        <f>Table22457[[#This Row],[PEMBULATAN]]*O51</f>
        <v>93610</v>
      </c>
    </row>
    <row r="52" spans="1:16" ht="31.5" customHeight="1" x14ac:dyDescent="0.2">
      <c r="A52" s="14"/>
      <c r="B52" s="14"/>
      <c r="C52" s="77" t="s">
        <v>150</v>
      </c>
      <c r="D52" s="82" t="s">
        <v>96</v>
      </c>
      <c r="E52" s="13">
        <v>44411</v>
      </c>
      <c r="F52" s="80" t="s">
        <v>97</v>
      </c>
      <c r="G52" s="93">
        <v>44412</v>
      </c>
      <c r="H52" s="81" t="s">
        <v>98</v>
      </c>
      <c r="I52" s="16">
        <v>80</v>
      </c>
      <c r="J52" s="16">
        <v>65</v>
      </c>
      <c r="K52" s="16">
        <v>27</v>
      </c>
      <c r="L52" s="16">
        <v>10.5</v>
      </c>
      <c r="M52" s="87">
        <f t="shared" si="0"/>
        <v>35.1</v>
      </c>
      <c r="N52" s="76">
        <v>35</v>
      </c>
      <c r="O52" s="67">
        <v>2530</v>
      </c>
      <c r="P52" s="68">
        <f>Table22457[[#This Row],[PEMBULATAN]]*O52</f>
        <v>88550</v>
      </c>
    </row>
    <row r="53" spans="1:16" ht="31.5" customHeight="1" x14ac:dyDescent="0.2">
      <c r="A53" s="14"/>
      <c r="B53" s="14"/>
      <c r="C53" s="77" t="s">
        <v>151</v>
      </c>
      <c r="D53" s="82" t="s">
        <v>96</v>
      </c>
      <c r="E53" s="13">
        <v>44411</v>
      </c>
      <c r="F53" s="80" t="s">
        <v>97</v>
      </c>
      <c r="G53" s="93">
        <v>44412</v>
      </c>
      <c r="H53" s="81" t="s">
        <v>98</v>
      </c>
      <c r="I53" s="16">
        <v>86</v>
      </c>
      <c r="J53" s="16">
        <v>64</v>
      </c>
      <c r="K53" s="16">
        <v>25</v>
      </c>
      <c r="L53" s="16">
        <v>9.35</v>
      </c>
      <c r="M53" s="87">
        <f t="shared" si="0"/>
        <v>34.4</v>
      </c>
      <c r="N53" s="76">
        <v>35</v>
      </c>
      <c r="O53" s="67">
        <v>2530</v>
      </c>
      <c r="P53" s="68">
        <f>Table22457[[#This Row],[PEMBULATAN]]*O53</f>
        <v>88550</v>
      </c>
    </row>
    <row r="54" spans="1:16" ht="31.5" customHeight="1" x14ac:dyDescent="0.2">
      <c r="A54" s="14"/>
      <c r="B54" s="14"/>
      <c r="C54" s="77" t="s">
        <v>152</v>
      </c>
      <c r="D54" s="82" t="s">
        <v>96</v>
      </c>
      <c r="E54" s="13">
        <v>44411</v>
      </c>
      <c r="F54" s="80" t="s">
        <v>97</v>
      </c>
      <c r="G54" s="93">
        <v>44412</v>
      </c>
      <c r="H54" s="81" t="s">
        <v>98</v>
      </c>
      <c r="I54" s="16">
        <v>84</v>
      </c>
      <c r="J54" s="16">
        <v>60</v>
      </c>
      <c r="K54" s="16">
        <v>27</v>
      </c>
      <c r="L54" s="16">
        <v>14.7</v>
      </c>
      <c r="M54" s="87">
        <f t="shared" si="0"/>
        <v>34.020000000000003</v>
      </c>
      <c r="N54" s="76">
        <v>34</v>
      </c>
      <c r="O54" s="67">
        <v>2530</v>
      </c>
      <c r="P54" s="68">
        <f>Table22457[[#This Row],[PEMBULATAN]]*O54</f>
        <v>86020</v>
      </c>
    </row>
    <row r="55" spans="1:16" ht="31.5" customHeight="1" x14ac:dyDescent="0.2">
      <c r="A55" s="14"/>
      <c r="B55" s="14"/>
      <c r="C55" s="77" t="s">
        <v>153</v>
      </c>
      <c r="D55" s="82" t="s">
        <v>96</v>
      </c>
      <c r="E55" s="13">
        <v>44411</v>
      </c>
      <c r="F55" s="80" t="s">
        <v>97</v>
      </c>
      <c r="G55" s="93">
        <v>44412</v>
      </c>
      <c r="H55" s="81" t="s">
        <v>98</v>
      </c>
      <c r="I55" s="16">
        <v>65</v>
      </c>
      <c r="J55" s="16">
        <v>48</v>
      </c>
      <c r="K55" s="16">
        <v>33</v>
      </c>
      <c r="L55" s="16">
        <v>10</v>
      </c>
      <c r="M55" s="87">
        <f t="shared" si="0"/>
        <v>25.74</v>
      </c>
      <c r="N55" s="76">
        <v>26</v>
      </c>
      <c r="O55" s="67">
        <v>2530</v>
      </c>
      <c r="P55" s="68">
        <f>Table22457[[#This Row],[PEMBULATAN]]*O55</f>
        <v>65780</v>
      </c>
    </row>
    <row r="56" spans="1:16" ht="31.5" customHeight="1" x14ac:dyDescent="0.2">
      <c r="A56" s="14"/>
      <c r="B56" s="14"/>
      <c r="C56" s="77" t="s">
        <v>154</v>
      </c>
      <c r="D56" s="82" t="s">
        <v>96</v>
      </c>
      <c r="E56" s="13">
        <v>44411</v>
      </c>
      <c r="F56" s="80" t="s">
        <v>97</v>
      </c>
      <c r="G56" s="93">
        <v>44412</v>
      </c>
      <c r="H56" s="81" t="s">
        <v>98</v>
      </c>
      <c r="I56" s="16">
        <v>90</v>
      </c>
      <c r="J56" s="16">
        <v>45</v>
      </c>
      <c r="K56" s="16">
        <v>40</v>
      </c>
      <c r="L56" s="16">
        <v>19</v>
      </c>
      <c r="M56" s="87">
        <f t="shared" si="0"/>
        <v>40.5</v>
      </c>
      <c r="N56" s="76">
        <v>41</v>
      </c>
      <c r="O56" s="67">
        <v>2530</v>
      </c>
      <c r="P56" s="68">
        <f>Table22457[[#This Row],[PEMBULATAN]]*O56</f>
        <v>103730</v>
      </c>
    </row>
    <row r="57" spans="1:16" ht="31.5" customHeight="1" x14ac:dyDescent="0.2">
      <c r="A57" s="14"/>
      <c r="B57" s="14"/>
      <c r="C57" s="77" t="s">
        <v>155</v>
      </c>
      <c r="D57" s="82" t="s">
        <v>96</v>
      </c>
      <c r="E57" s="13">
        <v>44411</v>
      </c>
      <c r="F57" s="80" t="s">
        <v>97</v>
      </c>
      <c r="G57" s="93">
        <v>44412</v>
      </c>
      <c r="H57" s="81" t="s">
        <v>98</v>
      </c>
      <c r="I57" s="16">
        <v>63</v>
      </c>
      <c r="J57" s="16">
        <v>60</v>
      </c>
      <c r="K57" s="16">
        <v>20</v>
      </c>
      <c r="L57" s="16">
        <v>6.9</v>
      </c>
      <c r="M57" s="87">
        <f t="shared" si="0"/>
        <v>18.899999999999999</v>
      </c>
      <c r="N57" s="76">
        <v>19</v>
      </c>
      <c r="O57" s="67">
        <v>2530</v>
      </c>
      <c r="P57" s="68">
        <f>Table22457[[#This Row],[PEMBULATAN]]*O57</f>
        <v>48070</v>
      </c>
    </row>
    <row r="58" spans="1:16" ht="31.5" customHeight="1" x14ac:dyDescent="0.2">
      <c r="A58" s="14"/>
      <c r="B58" s="14"/>
      <c r="C58" s="77" t="s">
        <v>156</v>
      </c>
      <c r="D58" s="82" t="s">
        <v>96</v>
      </c>
      <c r="E58" s="13">
        <v>44411</v>
      </c>
      <c r="F58" s="80" t="s">
        <v>97</v>
      </c>
      <c r="G58" s="93">
        <v>44412</v>
      </c>
      <c r="H58" s="81" t="s">
        <v>98</v>
      </c>
      <c r="I58" s="16">
        <v>110</v>
      </c>
      <c r="J58" s="16">
        <v>60</v>
      </c>
      <c r="K58" s="16">
        <v>33</v>
      </c>
      <c r="L58" s="16">
        <v>22.6</v>
      </c>
      <c r="M58" s="87">
        <f t="shared" si="0"/>
        <v>54.45</v>
      </c>
      <c r="N58" s="76">
        <v>55</v>
      </c>
      <c r="O58" s="67">
        <v>2530</v>
      </c>
      <c r="P58" s="68">
        <f>Table22457[[#This Row],[PEMBULATAN]]*O58</f>
        <v>139150</v>
      </c>
    </row>
    <row r="59" spans="1:16" ht="31.5" customHeight="1" x14ac:dyDescent="0.2">
      <c r="A59" s="14"/>
      <c r="B59" s="14"/>
      <c r="C59" s="77" t="s">
        <v>157</v>
      </c>
      <c r="D59" s="82" t="s">
        <v>96</v>
      </c>
      <c r="E59" s="13">
        <v>44411</v>
      </c>
      <c r="F59" s="80" t="s">
        <v>97</v>
      </c>
      <c r="G59" s="93">
        <v>44412</v>
      </c>
      <c r="H59" s="81" t="s">
        <v>98</v>
      </c>
      <c r="I59" s="16">
        <v>85</v>
      </c>
      <c r="J59" s="16">
        <v>60</v>
      </c>
      <c r="K59" s="16">
        <v>34</v>
      </c>
      <c r="L59" s="16">
        <v>18.899999999999999</v>
      </c>
      <c r="M59" s="87">
        <f t="shared" si="0"/>
        <v>43.35</v>
      </c>
      <c r="N59" s="76">
        <v>44</v>
      </c>
      <c r="O59" s="67">
        <v>2530</v>
      </c>
      <c r="P59" s="68">
        <f>Table22457[[#This Row],[PEMBULATAN]]*O59</f>
        <v>111320</v>
      </c>
    </row>
    <row r="60" spans="1:16" ht="31.5" customHeight="1" x14ac:dyDescent="0.2">
      <c r="A60" s="14"/>
      <c r="B60" s="14"/>
      <c r="C60" s="77" t="s">
        <v>158</v>
      </c>
      <c r="D60" s="82" t="s">
        <v>96</v>
      </c>
      <c r="E60" s="13">
        <v>44411</v>
      </c>
      <c r="F60" s="80" t="s">
        <v>97</v>
      </c>
      <c r="G60" s="93">
        <v>44412</v>
      </c>
      <c r="H60" s="81" t="s">
        <v>98</v>
      </c>
      <c r="I60" s="16">
        <v>50</v>
      </c>
      <c r="J60" s="16">
        <v>38</v>
      </c>
      <c r="K60" s="16">
        <v>28</v>
      </c>
      <c r="L60" s="16">
        <v>5.8</v>
      </c>
      <c r="M60" s="87">
        <f t="shared" si="0"/>
        <v>13.3</v>
      </c>
      <c r="N60" s="76">
        <v>14</v>
      </c>
      <c r="O60" s="67">
        <v>2530</v>
      </c>
      <c r="P60" s="68">
        <f>Table22457[[#This Row],[PEMBULATAN]]*O60</f>
        <v>35420</v>
      </c>
    </row>
    <row r="61" spans="1:16" ht="31.5" customHeight="1" x14ac:dyDescent="0.2">
      <c r="A61" s="14"/>
      <c r="B61" s="14"/>
      <c r="C61" s="77" t="s">
        <v>159</v>
      </c>
      <c r="D61" s="82" t="s">
        <v>96</v>
      </c>
      <c r="E61" s="13">
        <v>44411</v>
      </c>
      <c r="F61" s="80" t="s">
        <v>97</v>
      </c>
      <c r="G61" s="93">
        <v>44412</v>
      </c>
      <c r="H61" s="81" t="s">
        <v>98</v>
      </c>
      <c r="I61" s="16">
        <v>93</v>
      </c>
      <c r="J61" s="16">
        <v>58</v>
      </c>
      <c r="K61" s="16">
        <v>37</v>
      </c>
      <c r="L61" s="16">
        <v>19</v>
      </c>
      <c r="M61" s="87">
        <f t="shared" si="0"/>
        <v>49.894500000000001</v>
      </c>
      <c r="N61" s="76">
        <v>50</v>
      </c>
      <c r="O61" s="67">
        <v>2530</v>
      </c>
      <c r="P61" s="68">
        <f>Table22457[[#This Row],[PEMBULATAN]]*O61</f>
        <v>126500</v>
      </c>
    </row>
    <row r="62" spans="1:16" ht="31.5" customHeight="1" x14ac:dyDescent="0.2">
      <c r="A62" s="14"/>
      <c r="B62" s="14"/>
      <c r="C62" s="77" t="s">
        <v>160</v>
      </c>
      <c r="D62" s="82" t="s">
        <v>96</v>
      </c>
      <c r="E62" s="13">
        <v>44411</v>
      </c>
      <c r="F62" s="80" t="s">
        <v>97</v>
      </c>
      <c r="G62" s="93">
        <v>44412</v>
      </c>
      <c r="H62" s="81" t="s">
        <v>98</v>
      </c>
      <c r="I62" s="16">
        <v>90</v>
      </c>
      <c r="J62" s="16">
        <v>53</v>
      </c>
      <c r="K62" s="16">
        <v>37</v>
      </c>
      <c r="L62" s="16">
        <v>23.7</v>
      </c>
      <c r="M62" s="87">
        <f t="shared" si="0"/>
        <v>44.122500000000002</v>
      </c>
      <c r="N62" s="76">
        <v>44</v>
      </c>
      <c r="O62" s="67">
        <v>2530</v>
      </c>
      <c r="P62" s="68">
        <f>Table22457[[#This Row],[PEMBULATAN]]*O62</f>
        <v>111320</v>
      </c>
    </row>
    <row r="63" spans="1:16" ht="31.5" customHeight="1" x14ac:dyDescent="0.2">
      <c r="A63" s="14"/>
      <c r="B63" s="14"/>
      <c r="C63" s="77" t="s">
        <v>161</v>
      </c>
      <c r="D63" s="82" t="s">
        <v>96</v>
      </c>
      <c r="E63" s="13">
        <v>44411</v>
      </c>
      <c r="F63" s="80" t="s">
        <v>97</v>
      </c>
      <c r="G63" s="93">
        <v>44412</v>
      </c>
      <c r="H63" s="81" t="s">
        <v>98</v>
      </c>
      <c r="I63" s="16">
        <v>86</v>
      </c>
      <c r="J63" s="16">
        <v>60</v>
      </c>
      <c r="K63" s="16">
        <v>25</v>
      </c>
      <c r="L63" s="16">
        <v>12.2</v>
      </c>
      <c r="M63" s="87">
        <f t="shared" si="0"/>
        <v>32.25</v>
      </c>
      <c r="N63" s="76">
        <v>32</v>
      </c>
      <c r="O63" s="67">
        <v>2530</v>
      </c>
      <c r="P63" s="68">
        <f>Table22457[[#This Row],[PEMBULATAN]]*O63</f>
        <v>80960</v>
      </c>
    </row>
    <row r="64" spans="1:16" ht="31.5" customHeight="1" x14ac:dyDescent="0.2">
      <c r="A64" s="14"/>
      <c r="B64" s="14"/>
      <c r="C64" s="77" t="s">
        <v>162</v>
      </c>
      <c r="D64" s="82" t="s">
        <v>96</v>
      </c>
      <c r="E64" s="13">
        <v>44411</v>
      </c>
      <c r="F64" s="80" t="s">
        <v>97</v>
      </c>
      <c r="G64" s="93">
        <v>44412</v>
      </c>
      <c r="H64" s="81" t="s">
        <v>98</v>
      </c>
      <c r="I64" s="16">
        <v>75</v>
      </c>
      <c r="J64" s="16">
        <v>20</v>
      </c>
      <c r="K64" s="16">
        <v>20</v>
      </c>
      <c r="L64" s="16">
        <v>1</v>
      </c>
      <c r="M64" s="87">
        <f t="shared" si="0"/>
        <v>7.5</v>
      </c>
      <c r="N64" s="76">
        <v>8</v>
      </c>
      <c r="O64" s="67">
        <v>2530</v>
      </c>
      <c r="P64" s="68">
        <f>Table22457[[#This Row],[PEMBULATAN]]*O64</f>
        <v>20240</v>
      </c>
    </row>
    <row r="65" spans="1:16" ht="31.5" customHeight="1" x14ac:dyDescent="0.2">
      <c r="A65" s="14"/>
      <c r="B65" s="14"/>
      <c r="C65" s="77" t="s">
        <v>163</v>
      </c>
      <c r="D65" s="82" t="s">
        <v>96</v>
      </c>
      <c r="E65" s="13">
        <v>44411</v>
      </c>
      <c r="F65" s="80" t="s">
        <v>97</v>
      </c>
      <c r="G65" s="93">
        <v>44412</v>
      </c>
      <c r="H65" s="81" t="s">
        <v>98</v>
      </c>
      <c r="I65" s="16">
        <v>55</v>
      </c>
      <c r="J65" s="16">
        <v>20</v>
      </c>
      <c r="K65" s="16">
        <v>27</v>
      </c>
      <c r="L65" s="16">
        <v>10</v>
      </c>
      <c r="M65" s="87">
        <f t="shared" si="0"/>
        <v>7.4249999999999998</v>
      </c>
      <c r="N65" s="76">
        <v>10</v>
      </c>
      <c r="O65" s="67">
        <v>2530</v>
      </c>
      <c r="P65" s="68">
        <f>Table22457[[#This Row],[PEMBULATAN]]*O65</f>
        <v>25300</v>
      </c>
    </row>
    <row r="66" spans="1:16" ht="31.5" customHeight="1" x14ac:dyDescent="0.2">
      <c r="A66" s="14"/>
      <c r="B66" s="14"/>
      <c r="C66" s="77" t="s">
        <v>164</v>
      </c>
      <c r="D66" s="82" t="s">
        <v>96</v>
      </c>
      <c r="E66" s="13">
        <v>44411</v>
      </c>
      <c r="F66" s="80" t="s">
        <v>97</v>
      </c>
      <c r="G66" s="93">
        <v>44412</v>
      </c>
      <c r="H66" s="81" t="s">
        <v>98</v>
      </c>
      <c r="I66" s="16">
        <v>50</v>
      </c>
      <c r="J66" s="16">
        <v>24</v>
      </c>
      <c r="K66" s="16">
        <v>40</v>
      </c>
      <c r="L66" s="16">
        <v>7</v>
      </c>
      <c r="M66" s="87">
        <f t="shared" si="0"/>
        <v>12</v>
      </c>
      <c r="N66" s="76">
        <v>12</v>
      </c>
      <c r="O66" s="67">
        <v>2530</v>
      </c>
      <c r="P66" s="68">
        <f>Table22457[[#This Row],[PEMBULATAN]]*O66</f>
        <v>30360</v>
      </c>
    </row>
    <row r="67" spans="1:16" ht="31.5" customHeight="1" x14ac:dyDescent="0.2">
      <c r="A67" s="14"/>
      <c r="B67" s="14"/>
      <c r="C67" s="77" t="s">
        <v>165</v>
      </c>
      <c r="D67" s="82" t="s">
        <v>96</v>
      </c>
      <c r="E67" s="13">
        <v>44411</v>
      </c>
      <c r="F67" s="80" t="s">
        <v>97</v>
      </c>
      <c r="G67" s="93">
        <v>44412</v>
      </c>
      <c r="H67" s="81" t="s">
        <v>98</v>
      </c>
      <c r="I67" s="16">
        <v>70</v>
      </c>
      <c r="J67" s="16">
        <v>100</v>
      </c>
      <c r="K67" s="16">
        <v>45</v>
      </c>
      <c r="L67" s="16">
        <v>25.9</v>
      </c>
      <c r="M67" s="87">
        <f t="shared" si="0"/>
        <v>78.75</v>
      </c>
      <c r="N67" s="76">
        <v>79</v>
      </c>
      <c r="O67" s="67">
        <v>2530</v>
      </c>
      <c r="P67" s="68">
        <f>Table22457[[#This Row],[PEMBULATAN]]*O67</f>
        <v>199870</v>
      </c>
    </row>
    <row r="68" spans="1:16" ht="31.5" customHeight="1" x14ac:dyDescent="0.2">
      <c r="A68" s="14"/>
      <c r="B68" s="14"/>
      <c r="C68" s="77" t="s">
        <v>166</v>
      </c>
      <c r="D68" s="82" t="s">
        <v>96</v>
      </c>
      <c r="E68" s="13">
        <v>44411</v>
      </c>
      <c r="F68" s="80" t="s">
        <v>97</v>
      </c>
      <c r="G68" s="93">
        <v>44412</v>
      </c>
      <c r="H68" s="81" t="s">
        <v>98</v>
      </c>
      <c r="I68" s="16">
        <v>57</v>
      </c>
      <c r="J68" s="16">
        <v>30</v>
      </c>
      <c r="K68" s="16">
        <v>40</v>
      </c>
      <c r="L68" s="16">
        <v>6.2</v>
      </c>
      <c r="M68" s="87">
        <f t="shared" ref="M68:M102" si="1">I68*J68*K68/4000</f>
        <v>17.100000000000001</v>
      </c>
      <c r="N68" s="76">
        <v>17</v>
      </c>
      <c r="O68" s="67">
        <v>2530</v>
      </c>
      <c r="P68" s="68">
        <f>Table22457[[#This Row],[PEMBULATAN]]*O68</f>
        <v>43010</v>
      </c>
    </row>
    <row r="69" spans="1:16" ht="31.5" customHeight="1" x14ac:dyDescent="0.2">
      <c r="A69" s="14"/>
      <c r="B69" s="14"/>
      <c r="C69" s="77" t="s">
        <v>167</v>
      </c>
      <c r="D69" s="82" t="s">
        <v>96</v>
      </c>
      <c r="E69" s="13">
        <v>44411</v>
      </c>
      <c r="F69" s="80" t="s">
        <v>97</v>
      </c>
      <c r="G69" s="93">
        <v>44412</v>
      </c>
      <c r="H69" s="81" t="s">
        <v>98</v>
      </c>
      <c r="I69" s="16">
        <v>90</v>
      </c>
      <c r="J69" s="16">
        <v>55</v>
      </c>
      <c r="K69" s="16">
        <v>35</v>
      </c>
      <c r="L69" s="16">
        <v>11.6</v>
      </c>
      <c r="M69" s="87">
        <f t="shared" si="1"/>
        <v>43.3125</v>
      </c>
      <c r="N69" s="76">
        <v>44</v>
      </c>
      <c r="O69" s="67">
        <v>2530</v>
      </c>
      <c r="P69" s="68">
        <f>Table22457[[#This Row],[PEMBULATAN]]*O69</f>
        <v>111320</v>
      </c>
    </row>
    <row r="70" spans="1:16" ht="31.5" customHeight="1" x14ac:dyDescent="0.2">
      <c r="A70" s="14"/>
      <c r="B70" s="14"/>
      <c r="C70" s="77" t="s">
        <v>168</v>
      </c>
      <c r="D70" s="82" t="s">
        <v>96</v>
      </c>
      <c r="E70" s="13">
        <v>44411</v>
      </c>
      <c r="F70" s="80" t="s">
        <v>97</v>
      </c>
      <c r="G70" s="93">
        <v>44412</v>
      </c>
      <c r="H70" s="81" t="s">
        <v>98</v>
      </c>
      <c r="I70" s="16">
        <v>83</v>
      </c>
      <c r="J70" s="16">
        <v>60</v>
      </c>
      <c r="K70" s="16">
        <v>28</v>
      </c>
      <c r="L70" s="16">
        <v>14.7</v>
      </c>
      <c r="M70" s="87">
        <f t="shared" si="1"/>
        <v>34.86</v>
      </c>
      <c r="N70" s="76">
        <v>35</v>
      </c>
      <c r="O70" s="67">
        <v>2530</v>
      </c>
      <c r="P70" s="68">
        <f>Table22457[[#This Row],[PEMBULATAN]]*O70</f>
        <v>88550</v>
      </c>
    </row>
    <row r="71" spans="1:16" ht="31.5" customHeight="1" x14ac:dyDescent="0.2">
      <c r="A71" s="14"/>
      <c r="B71" s="14"/>
      <c r="C71" s="77" t="s">
        <v>169</v>
      </c>
      <c r="D71" s="82" t="s">
        <v>96</v>
      </c>
      <c r="E71" s="13">
        <v>44411</v>
      </c>
      <c r="F71" s="80" t="s">
        <v>97</v>
      </c>
      <c r="G71" s="93">
        <v>44412</v>
      </c>
      <c r="H71" s="81" t="s">
        <v>98</v>
      </c>
      <c r="I71" s="16">
        <v>70</v>
      </c>
      <c r="J71" s="16">
        <v>60</v>
      </c>
      <c r="K71" s="16">
        <v>25</v>
      </c>
      <c r="L71" s="16">
        <v>20.2</v>
      </c>
      <c r="M71" s="87">
        <f t="shared" si="1"/>
        <v>26.25</v>
      </c>
      <c r="N71" s="76">
        <v>26</v>
      </c>
      <c r="O71" s="67">
        <v>2530</v>
      </c>
      <c r="P71" s="68">
        <f>Table22457[[#This Row],[PEMBULATAN]]*O71</f>
        <v>65780</v>
      </c>
    </row>
    <row r="72" spans="1:16" ht="31.5" customHeight="1" x14ac:dyDescent="0.2">
      <c r="A72" s="14"/>
      <c r="B72" s="14"/>
      <c r="C72" s="77" t="s">
        <v>170</v>
      </c>
      <c r="D72" s="82" t="s">
        <v>96</v>
      </c>
      <c r="E72" s="13">
        <v>44411</v>
      </c>
      <c r="F72" s="80" t="s">
        <v>97</v>
      </c>
      <c r="G72" s="93">
        <v>44412</v>
      </c>
      <c r="H72" s="81" t="s">
        <v>98</v>
      </c>
      <c r="I72" s="16">
        <v>70</v>
      </c>
      <c r="J72" s="16">
        <v>60</v>
      </c>
      <c r="K72" s="16">
        <v>15</v>
      </c>
      <c r="L72" s="16">
        <v>26.2</v>
      </c>
      <c r="M72" s="87">
        <f t="shared" si="1"/>
        <v>15.75</v>
      </c>
      <c r="N72" s="76">
        <v>26</v>
      </c>
      <c r="O72" s="67">
        <v>2530</v>
      </c>
      <c r="P72" s="68">
        <f>Table22457[[#This Row],[PEMBULATAN]]*O72</f>
        <v>65780</v>
      </c>
    </row>
    <row r="73" spans="1:16" ht="31.5" customHeight="1" x14ac:dyDescent="0.2">
      <c r="A73" s="14"/>
      <c r="B73" s="14"/>
      <c r="C73" s="77" t="s">
        <v>171</v>
      </c>
      <c r="D73" s="82" t="s">
        <v>96</v>
      </c>
      <c r="E73" s="13">
        <v>44411</v>
      </c>
      <c r="F73" s="80" t="s">
        <v>97</v>
      </c>
      <c r="G73" s="93">
        <v>44412</v>
      </c>
      <c r="H73" s="81" t="s">
        <v>98</v>
      </c>
      <c r="I73" s="16">
        <v>16</v>
      </c>
      <c r="J73" s="16">
        <v>20</v>
      </c>
      <c r="K73" s="16">
        <v>20</v>
      </c>
      <c r="L73" s="16">
        <v>3</v>
      </c>
      <c r="M73" s="87">
        <f t="shared" si="1"/>
        <v>1.6</v>
      </c>
      <c r="N73" s="76">
        <v>3</v>
      </c>
      <c r="O73" s="67">
        <v>2530</v>
      </c>
      <c r="P73" s="68">
        <f>Table22457[[#This Row],[PEMBULATAN]]*O73</f>
        <v>7590</v>
      </c>
    </row>
    <row r="74" spans="1:16" ht="31.5" customHeight="1" x14ac:dyDescent="0.2">
      <c r="A74" s="14"/>
      <c r="B74" s="14"/>
      <c r="C74" s="77" t="s">
        <v>172</v>
      </c>
      <c r="D74" s="82" t="s">
        <v>96</v>
      </c>
      <c r="E74" s="13">
        <v>44411</v>
      </c>
      <c r="F74" s="80" t="s">
        <v>97</v>
      </c>
      <c r="G74" s="93">
        <v>44412</v>
      </c>
      <c r="H74" s="81" t="s">
        <v>98</v>
      </c>
      <c r="I74" s="16">
        <v>84</v>
      </c>
      <c r="J74" s="16">
        <v>20</v>
      </c>
      <c r="K74" s="16">
        <v>3</v>
      </c>
      <c r="L74" s="16">
        <v>2</v>
      </c>
      <c r="M74" s="87">
        <f t="shared" si="1"/>
        <v>1.26</v>
      </c>
      <c r="N74" s="76">
        <v>1</v>
      </c>
      <c r="O74" s="67">
        <v>2530</v>
      </c>
      <c r="P74" s="68">
        <f>Table22457[[#This Row],[PEMBULATAN]]*O74</f>
        <v>2530</v>
      </c>
    </row>
    <row r="75" spans="1:16" ht="31.5" customHeight="1" x14ac:dyDescent="0.2">
      <c r="A75" s="14"/>
      <c r="B75" s="14"/>
      <c r="C75" s="77" t="s">
        <v>173</v>
      </c>
      <c r="D75" s="82" t="s">
        <v>96</v>
      </c>
      <c r="E75" s="13">
        <v>44411</v>
      </c>
      <c r="F75" s="80" t="s">
        <v>97</v>
      </c>
      <c r="G75" s="93">
        <v>44412</v>
      </c>
      <c r="H75" s="81" t="s">
        <v>98</v>
      </c>
      <c r="I75" s="16">
        <v>60</v>
      </c>
      <c r="J75" s="16">
        <v>61</v>
      </c>
      <c r="K75" s="16">
        <v>5</v>
      </c>
      <c r="L75" s="16">
        <v>2.5</v>
      </c>
      <c r="M75" s="87">
        <f t="shared" si="1"/>
        <v>4.5750000000000002</v>
      </c>
      <c r="N75" s="76">
        <v>5</v>
      </c>
      <c r="O75" s="67">
        <v>2530</v>
      </c>
      <c r="P75" s="68">
        <f>Table22457[[#This Row],[PEMBULATAN]]*O75</f>
        <v>12650</v>
      </c>
    </row>
    <row r="76" spans="1:16" ht="31.5" customHeight="1" x14ac:dyDescent="0.2">
      <c r="A76" s="14"/>
      <c r="B76" s="14"/>
      <c r="C76" s="77" t="s">
        <v>174</v>
      </c>
      <c r="D76" s="82" t="s">
        <v>96</v>
      </c>
      <c r="E76" s="13">
        <v>44411</v>
      </c>
      <c r="F76" s="80" t="s">
        <v>97</v>
      </c>
      <c r="G76" s="93">
        <v>44412</v>
      </c>
      <c r="H76" s="81" t="s">
        <v>98</v>
      </c>
      <c r="I76" s="16">
        <v>53</v>
      </c>
      <c r="J76" s="16">
        <v>53</v>
      </c>
      <c r="K76" s="16">
        <v>10</v>
      </c>
      <c r="L76" s="16">
        <v>3.3</v>
      </c>
      <c r="M76" s="87">
        <f t="shared" si="1"/>
        <v>7.0225</v>
      </c>
      <c r="N76" s="76">
        <v>7</v>
      </c>
      <c r="O76" s="67">
        <v>2530</v>
      </c>
      <c r="P76" s="68">
        <f>Table22457[[#This Row],[PEMBULATAN]]*O76</f>
        <v>17710</v>
      </c>
    </row>
    <row r="77" spans="1:16" ht="31.5" customHeight="1" x14ac:dyDescent="0.2">
      <c r="A77" s="14"/>
      <c r="B77" s="14"/>
      <c r="C77" s="77" t="s">
        <v>175</v>
      </c>
      <c r="D77" s="82" t="s">
        <v>96</v>
      </c>
      <c r="E77" s="13">
        <v>44411</v>
      </c>
      <c r="F77" s="80" t="s">
        <v>97</v>
      </c>
      <c r="G77" s="93">
        <v>44412</v>
      </c>
      <c r="H77" s="81" t="s">
        <v>98</v>
      </c>
      <c r="I77" s="16">
        <v>90</v>
      </c>
      <c r="J77" s="16">
        <v>60</v>
      </c>
      <c r="K77" s="16">
        <v>37</v>
      </c>
      <c r="L77" s="16">
        <v>8.17</v>
      </c>
      <c r="M77" s="87">
        <f t="shared" si="1"/>
        <v>49.95</v>
      </c>
      <c r="N77" s="76">
        <v>50</v>
      </c>
      <c r="O77" s="67">
        <v>2530</v>
      </c>
      <c r="P77" s="68">
        <f>Table22457[[#This Row],[PEMBULATAN]]*O77</f>
        <v>126500</v>
      </c>
    </row>
    <row r="78" spans="1:16" ht="31.5" customHeight="1" x14ac:dyDescent="0.2">
      <c r="A78" s="14"/>
      <c r="B78" s="14"/>
      <c r="C78" s="77" t="s">
        <v>176</v>
      </c>
      <c r="D78" s="82" t="s">
        <v>96</v>
      </c>
      <c r="E78" s="13">
        <v>44411</v>
      </c>
      <c r="F78" s="80" t="s">
        <v>97</v>
      </c>
      <c r="G78" s="93">
        <v>44412</v>
      </c>
      <c r="H78" s="81" t="s">
        <v>98</v>
      </c>
      <c r="I78" s="16">
        <v>36</v>
      </c>
      <c r="J78" s="16">
        <v>22</v>
      </c>
      <c r="K78" s="16">
        <v>32</v>
      </c>
      <c r="L78" s="16">
        <v>4</v>
      </c>
      <c r="M78" s="87">
        <f t="shared" si="1"/>
        <v>6.3360000000000003</v>
      </c>
      <c r="N78" s="76">
        <v>7</v>
      </c>
      <c r="O78" s="67">
        <v>2530</v>
      </c>
      <c r="P78" s="68">
        <f>Table22457[[#This Row],[PEMBULATAN]]*O78</f>
        <v>17710</v>
      </c>
    </row>
    <row r="79" spans="1:16" ht="31.5" customHeight="1" x14ac:dyDescent="0.2">
      <c r="A79" s="14"/>
      <c r="B79" s="14"/>
      <c r="C79" s="77" t="s">
        <v>177</v>
      </c>
      <c r="D79" s="82" t="s">
        <v>96</v>
      </c>
      <c r="E79" s="13">
        <v>44411</v>
      </c>
      <c r="F79" s="80" t="s">
        <v>97</v>
      </c>
      <c r="G79" s="93">
        <v>44412</v>
      </c>
      <c r="H79" s="81" t="s">
        <v>98</v>
      </c>
      <c r="I79" s="16">
        <v>87</v>
      </c>
      <c r="J79" s="16">
        <v>8</v>
      </c>
      <c r="K79" s="16">
        <v>7</v>
      </c>
      <c r="L79" s="16">
        <v>0.15</v>
      </c>
      <c r="M79" s="87">
        <f t="shared" si="1"/>
        <v>1.218</v>
      </c>
      <c r="N79" s="76">
        <v>1</v>
      </c>
      <c r="O79" s="67">
        <v>2530</v>
      </c>
      <c r="P79" s="68">
        <f>Table22457[[#This Row],[PEMBULATAN]]*O79</f>
        <v>2530</v>
      </c>
    </row>
    <row r="80" spans="1:16" ht="31.5" customHeight="1" x14ac:dyDescent="0.2">
      <c r="A80" s="14"/>
      <c r="B80" s="14"/>
      <c r="C80" s="77" t="s">
        <v>178</v>
      </c>
      <c r="D80" s="82" t="s">
        <v>96</v>
      </c>
      <c r="E80" s="13">
        <v>44411</v>
      </c>
      <c r="F80" s="80" t="s">
        <v>97</v>
      </c>
      <c r="G80" s="93">
        <v>44412</v>
      </c>
      <c r="H80" s="81" t="s">
        <v>98</v>
      </c>
      <c r="I80" s="16">
        <v>23</v>
      </c>
      <c r="J80" s="16">
        <v>35</v>
      </c>
      <c r="K80" s="16">
        <v>40</v>
      </c>
      <c r="L80" s="16">
        <v>8</v>
      </c>
      <c r="M80" s="87">
        <f t="shared" si="1"/>
        <v>8.0500000000000007</v>
      </c>
      <c r="N80" s="76">
        <v>8</v>
      </c>
      <c r="O80" s="67">
        <v>2530</v>
      </c>
      <c r="P80" s="68">
        <f>Table22457[[#This Row],[PEMBULATAN]]*O80</f>
        <v>20240</v>
      </c>
    </row>
    <row r="81" spans="1:16" ht="31.5" customHeight="1" x14ac:dyDescent="0.2">
      <c r="A81" s="14"/>
      <c r="B81" s="14"/>
      <c r="C81" s="77" t="s">
        <v>179</v>
      </c>
      <c r="D81" s="82" t="s">
        <v>96</v>
      </c>
      <c r="E81" s="13">
        <v>44411</v>
      </c>
      <c r="F81" s="80" t="s">
        <v>97</v>
      </c>
      <c r="G81" s="93">
        <v>44412</v>
      </c>
      <c r="H81" s="81" t="s">
        <v>98</v>
      </c>
      <c r="I81" s="16">
        <v>74</v>
      </c>
      <c r="J81" s="16">
        <v>11</v>
      </c>
      <c r="K81" s="16">
        <v>7</v>
      </c>
      <c r="L81" s="16">
        <v>1</v>
      </c>
      <c r="M81" s="87">
        <f t="shared" si="1"/>
        <v>1.4245000000000001</v>
      </c>
      <c r="N81" s="76">
        <v>2</v>
      </c>
      <c r="O81" s="67">
        <v>2530</v>
      </c>
      <c r="P81" s="68">
        <f>Table22457[[#This Row],[PEMBULATAN]]*O81</f>
        <v>5060</v>
      </c>
    </row>
    <row r="82" spans="1:16" ht="31.5" customHeight="1" x14ac:dyDescent="0.2">
      <c r="A82" s="14"/>
      <c r="B82" s="14"/>
      <c r="C82" s="77" t="s">
        <v>180</v>
      </c>
      <c r="D82" s="82" t="s">
        <v>96</v>
      </c>
      <c r="E82" s="13">
        <v>44411</v>
      </c>
      <c r="F82" s="80" t="s">
        <v>97</v>
      </c>
      <c r="G82" s="93">
        <v>44412</v>
      </c>
      <c r="H82" s="81" t="s">
        <v>98</v>
      </c>
      <c r="I82" s="16">
        <v>42</v>
      </c>
      <c r="J82" s="16">
        <v>23</v>
      </c>
      <c r="K82" s="16">
        <v>63</v>
      </c>
      <c r="L82" s="16">
        <v>3</v>
      </c>
      <c r="M82" s="87">
        <f t="shared" si="1"/>
        <v>15.214499999999999</v>
      </c>
      <c r="N82" s="76">
        <v>15</v>
      </c>
      <c r="O82" s="67">
        <v>2530</v>
      </c>
      <c r="P82" s="68">
        <f>Table22457[[#This Row],[PEMBULATAN]]*O82</f>
        <v>37950</v>
      </c>
    </row>
    <row r="83" spans="1:16" ht="31.5" customHeight="1" x14ac:dyDescent="0.2">
      <c r="A83" s="14"/>
      <c r="B83" s="14"/>
      <c r="C83" s="77" t="s">
        <v>181</v>
      </c>
      <c r="D83" s="82" t="s">
        <v>96</v>
      </c>
      <c r="E83" s="13">
        <v>44411</v>
      </c>
      <c r="F83" s="80" t="s">
        <v>97</v>
      </c>
      <c r="G83" s="93">
        <v>44412</v>
      </c>
      <c r="H83" s="81" t="s">
        <v>98</v>
      </c>
      <c r="I83" s="16">
        <v>75</v>
      </c>
      <c r="J83" s="16">
        <v>23</v>
      </c>
      <c r="K83" s="16">
        <v>14</v>
      </c>
      <c r="L83" s="16">
        <v>1.3</v>
      </c>
      <c r="M83" s="87">
        <f t="shared" si="1"/>
        <v>6.0374999999999996</v>
      </c>
      <c r="N83" s="76">
        <v>6</v>
      </c>
      <c r="O83" s="67">
        <v>2530</v>
      </c>
      <c r="P83" s="68">
        <f>Table22457[[#This Row],[PEMBULATAN]]*O83</f>
        <v>15180</v>
      </c>
    </row>
    <row r="84" spans="1:16" ht="31.5" customHeight="1" x14ac:dyDescent="0.2">
      <c r="A84" s="14"/>
      <c r="B84" s="14"/>
      <c r="C84" s="77" t="s">
        <v>182</v>
      </c>
      <c r="D84" s="82" t="s">
        <v>96</v>
      </c>
      <c r="E84" s="13">
        <v>44411</v>
      </c>
      <c r="F84" s="80" t="s">
        <v>97</v>
      </c>
      <c r="G84" s="93">
        <v>44412</v>
      </c>
      <c r="H84" s="81" t="s">
        <v>98</v>
      </c>
      <c r="I84" s="16">
        <v>46</v>
      </c>
      <c r="J84" s="16">
        <v>40</v>
      </c>
      <c r="K84" s="16">
        <v>30</v>
      </c>
      <c r="L84" s="16">
        <v>3</v>
      </c>
      <c r="M84" s="87">
        <f t="shared" si="1"/>
        <v>13.8</v>
      </c>
      <c r="N84" s="76">
        <v>14</v>
      </c>
      <c r="O84" s="67">
        <v>2530</v>
      </c>
      <c r="P84" s="68">
        <f>Table22457[[#This Row],[PEMBULATAN]]*O84</f>
        <v>35420</v>
      </c>
    </row>
    <row r="85" spans="1:16" ht="31.5" customHeight="1" x14ac:dyDescent="0.2">
      <c r="A85" s="14"/>
      <c r="B85" s="14"/>
      <c r="C85" s="77" t="s">
        <v>183</v>
      </c>
      <c r="D85" s="82" t="s">
        <v>96</v>
      </c>
      <c r="E85" s="13">
        <v>44411</v>
      </c>
      <c r="F85" s="80" t="s">
        <v>97</v>
      </c>
      <c r="G85" s="93">
        <v>44412</v>
      </c>
      <c r="H85" s="81" t="s">
        <v>98</v>
      </c>
      <c r="I85" s="16">
        <v>44</v>
      </c>
      <c r="J85" s="16">
        <v>24</v>
      </c>
      <c r="K85" s="16">
        <v>40</v>
      </c>
      <c r="L85" s="16">
        <v>8</v>
      </c>
      <c r="M85" s="87">
        <f t="shared" si="1"/>
        <v>10.56</v>
      </c>
      <c r="N85" s="76">
        <v>11</v>
      </c>
      <c r="O85" s="67">
        <v>2530</v>
      </c>
      <c r="P85" s="68">
        <f>Table22457[[#This Row],[PEMBULATAN]]*O85</f>
        <v>27830</v>
      </c>
    </row>
    <row r="86" spans="1:16" ht="31.5" customHeight="1" x14ac:dyDescent="0.2">
      <c r="A86" s="14"/>
      <c r="B86" s="14"/>
      <c r="C86" s="77" t="s">
        <v>184</v>
      </c>
      <c r="D86" s="82" t="s">
        <v>96</v>
      </c>
      <c r="E86" s="13">
        <v>44411</v>
      </c>
      <c r="F86" s="80" t="s">
        <v>97</v>
      </c>
      <c r="G86" s="93">
        <v>44412</v>
      </c>
      <c r="H86" s="81" t="s">
        <v>98</v>
      </c>
      <c r="I86" s="16">
        <v>40</v>
      </c>
      <c r="J86" s="16">
        <v>43</v>
      </c>
      <c r="K86" s="16">
        <v>15</v>
      </c>
      <c r="L86" s="16">
        <v>2.9</v>
      </c>
      <c r="M86" s="87">
        <f t="shared" si="1"/>
        <v>6.45</v>
      </c>
      <c r="N86" s="76">
        <v>7</v>
      </c>
      <c r="O86" s="67">
        <v>2530</v>
      </c>
      <c r="P86" s="68">
        <f>Table22457[[#This Row],[PEMBULATAN]]*O86</f>
        <v>17710</v>
      </c>
    </row>
    <row r="87" spans="1:16" ht="31.5" customHeight="1" x14ac:dyDescent="0.2">
      <c r="A87" s="14"/>
      <c r="B87" s="14"/>
      <c r="C87" s="77" t="s">
        <v>185</v>
      </c>
      <c r="D87" s="82" t="s">
        <v>96</v>
      </c>
      <c r="E87" s="13">
        <v>44411</v>
      </c>
      <c r="F87" s="80" t="s">
        <v>97</v>
      </c>
      <c r="G87" s="93">
        <v>44412</v>
      </c>
      <c r="H87" s="81" t="s">
        <v>98</v>
      </c>
      <c r="I87" s="16">
        <v>73</v>
      </c>
      <c r="J87" s="16">
        <v>63</v>
      </c>
      <c r="K87" s="16">
        <v>24</v>
      </c>
      <c r="L87" s="16">
        <v>10.7</v>
      </c>
      <c r="M87" s="87">
        <f t="shared" si="1"/>
        <v>27.594000000000001</v>
      </c>
      <c r="N87" s="76">
        <v>28</v>
      </c>
      <c r="O87" s="67">
        <v>2530</v>
      </c>
      <c r="P87" s="68">
        <f>Table22457[[#This Row],[PEMBULATAN]]*O87</f>
        <v>70840</v>
      </c>
    </row>
    <row r="88" spans="1:16" ht="31.5" customHeight="1" x14ac:dyDescent="0.2">
      <c r="A88" s="14"/>
      <c r="B88" s="14"/>
      <c r="C88" s="77" t="s">
        <v>186</v>
      </c>
      <c r="D88" s="82" t="s">
        <v>96</v>
      </c>
      <c r="E88" s="13">
        <v>44411</v>
      </c>
      <c r="F88" s="80" t="s">
        <v>97</v>
      </c>
      <c r="G88" s="93">
        <v>44412</v>
      </c>
      <c r="H88" s="81" t="s">
        <v>98</v>
      </c>
      <c r="I88" s="16">
        <v>102</v>
      </c>
      <c r="J88" s="16">
        <v>45</v>
      </c>
      <c r="K88" s="16">
        <v>34</v>
      </c>
      <c r="L88" s="16">
        <v>6</v>
      </c>
      <c r="M88" s="87">
        <f t="shared" si="1"/>
        <v>39.015000000000001</v>
      </c>
      <c r="N88" s="76">
        <v>39</v>
      </c>
      <c r="O88" s="67">
        <v>2530</v>
      </c>
      <c r="P88" s="68">
        <f>Table22457[[#This Row],[PEMBULATAN]]*O88</f>
        <v>98670</v>
      </c>
    </row>
    <row r="89" spans="1:16" ht="31.5" customHeight="1" x14ac:dyDescent="0.2">
      <c r="A89" s="14"/>
      <c r="B89" s="14"/>
      <c r="C89" s="77" t="s">
        <v>187</v>
      </c>
      <c r="D89" s="82" t="s">
        <v>96</v>
      </c>
      <c r="E89" s="13">
        <v>44411</v>
      </c>
      <c r="F89" s="80" t="s">
        <v>97</v>
      </c>
      <c r="G89" s="93">
        <v>44412</v>
      </c>
      <c r="H89" s="81" t="s">
        <v>98</v>
      </c>
      <c r="I89" s="16">
        <v>83</v>
      </c>
      <c r="J89" s="16">
        <v>60</v>
      </c>
      <c r="K89" s="16">
        <v>7</v>
      </c>
      <c r="L89" s="16">
        <v>4</v>
      </c>
      <c r="M89" s="87">
        <f t="shared" si="1"/>
        <v>8.7149999999999999</v>
      </c>
      <c r="N89" s="76">
        <v>9</v>
      </c>
      <c r="O89" s="67">
        <v>2530</v>
      </c>
      <c r="P89" s="68">
        <f>Table22457[[#This Row],[PEMBULATAN]]*O89</f>
        <v>22770</v>
      </c>
    </row>
    <row r="90" spans="1:16" ht="31.5" customHeight="1" x14ac:dyDescent="0.2">
      <c r="A90" s="14"/>
      <c r="B90" s="14"/>
      <c r="C90" s="77" t="s">
        <v>188</v>
      </c>
      <c r="D90" s="82" t="s">
        <v>96</v>
      </c>
      <c r="E90" s="13">
        <v>44411</v>
      </c>
      <c r="F90" s="80" t="s">
        <v>97</v>
      </c>
      <c r="G90" s="93">
        <v>44412</v>
      </c>
      <c r="H90" s="81" t="s">
        <v>98</v>
      </c>
      <c r="I90" s="16">
        <v>33</v>
      </c>
      <c r="J90" s="16">
        <v>40</v>
      </c>
      <c r="K90" s="16">
        <v>23</v>
      </c>
      <c r="L90" s="16">
        <v>2.25</v>
      </c>
      <c r="M90" s="87">
        <f t="shared" si="1"/>
        <v>7.59</v>
      </c>
      <c r="N90" s="76">
        <v>8</v>
      </c>
      <c r="O90" s="67">
        <v>2530</v>
      </c>
      <c r="P90" s="68">
        <f>Table22457[[#This Row],[PEMBULATAN]]*O90</f>
        <v>20240</v>
      </c>
    </row>
    <row r="91" spans="1:16" ht="31.5" customHeight="1" x14ac:dyDescent="0.2">
      <c r="A91" s="14"/>
      <c r="B91" s="14"/>
      <c r="C91" s="77" t="s">
        <v>189</v>
      </c>
      <c r="D91" s="82" t="s">
        <v>96</v>
      </c>
      <c r="E91" s="13">
        <v>44411</v>
      </c>
      <c r="F91" s="80" t="s">
        <v>97</v>
      </c>
      <c r="G91" s="93">
        <v>44412</v>
      </c>
      <c r="H91" s="81" t="s">
        <v>98</v>
      </c>
      <c r="I91" s="16">
        <v>66</v>
      </c>
      <c r="J91" s="16">
        <v>26</v>
      </c>
      <c r="K91" s="16">
        <v>18</v>
      </c>
      <c r="L91" s="16">
        <v>4</v>
      </c>
      <c r="M91" s="87">
        <f t="shared" si="1"/>
        <v>7.7220000000000004</v>
      </c>
      <c r="N91" s="76">
        <v>8</v>
      </c>
      <c r="O91" s="67">
        <v>2530</v>
      </c>
      <c r="P91" s="68">
        <f>Table22457[[#This Row],[PEMBULATAN]]*O91</f>
        <v>20240</v>
      </c>
    </row>
    <row r="92" spans="1:16" ht="31.5" customHeight="1" x14ac:dyDescent="0.2">
      <c r="A92" s="14"/>
      <c r="B92" s="14"/>
      <c r="C92" s="77" t="s">
        <v>190</v>
      </c>
      <c r="D92" s="82" t="s">
        <v>96</v>
      </c>
      <c r="E92" s="13">
        <v>44411</v>
      </c>
      <c r="F92" s="80" t="s">
        <v>97</v>
      </c>
      <c r="G92" s="93">
        <v>44412</v>
      </c>
      <c r="H92" s="81" t="s">
        <v>98</v>
      </c>
      <c r="I92" s="16">
        <v>63</v>
      </c>
      <c r="J92" s="16">
        <v>44</v>
      </c>
      <c r="K92" s="16">
        <v>5</v>
      </c>
      <c r="L92" s="16">
        <v>2.1</v>
      </c>
      <c r="M92" s="87">
        <f t="shared" si="1"/>
        <v>3.4649999999999999</v>
      </c>
      <c r="N92" s="76">
        <v>4</v>
      </c>
      <c r="O92" s="67">
        <v>2530</v>
      </c>
      <c r="P92" s="68">
        <f>Table22457[[#This Row],[PEMBULATAN]]*O92</f>
        <v>10120</v>
      </c>
    </row>
    <row r="93" spans="1:16" ht="31.5" customHeight="1" x14ac:dyDescent="0.2">
      <c r="A93" s="14"/>
      <c r="B93" s="14"/>
      <c r="C93" s="77" t="s">
        <v>191</v>
      </c>
      <c r="D93" s="82" t="s">
        <v>96</v>
      </c>
      <c r="E93" s="13">
        <v>44411</v>
      </c>
      <c r="F93" s="80" t="s">
        <v>97</v>
      </c>
      <c r="G93" s="93">
        <v>44412</v>
      </c>
      <c r="H93" s="81" t="s">
        <v>98</v>
      </c>
      <c r="I93" s="16">
        <v>62</v>
      </c>
      <c r="J93" s="16">
        <v>44</v>
      </c>
      <c r="K93" s="16">
        <v>6</v>
      </c>
      <c r="L93" s="16">
        <v>2.1</v>
      </c>
      <c r="M93" s="87">
        <f t="shared" si="1"/>
        <v>4.0919999999999996</v>
      </c>
      <c r="N93" s="76">
        <v>4</v>
      </c>
      <c r="O93" s="67">
        <v>2530</v>
      </c>
      <c r="P93" s="68">
        <f>Table22457[[#This Row],[PEMBULATAN]]*O93</f>
        <v>10120</v>
      </c>
    </row>
    <row r="94" spans="1:16" ht="31.5" customHeight="1" x14ac:dyDescent="0.2">
      <c r="A94" s="14"/>
      <c r="B94" s="14"/>
      <c r="C94" s="77" t="s">
        <v>192</v>
      </c>
      <c r="D94" s="82" t="s">
        <v>96</v>
      </c>
      <c r="E94" s="13">
        <v>44411</v>
      </c>
      <c r="F94" s="80" t="s">
        <v>97</v>
      </c>
      <c r="G94" s="93">
        <v>44412</v>
      </c>
      <c r="H94" s="81" t="s">
        <v>98</v>
      </c>
      <c r="I94" s="16">
        <v>50</v>
      </c>
      <c r="J94" s="16">
        <v>73</v>
      </c>
      <c r="K94" s="16">
        <v>40</v>
      </c>
      <c r="L94" s="16">
        <v>14</v>
      </c>
      <c r="M94" s="87">
        <f t="shared" si="1"/>
        <v>36.5</v>
      </c>
      <c r="N94" s="76">
        <v>37</v>
      </c>
      <c r="O94" s="67">
        <v>2530</v>
      </c>
      <c r="P94" s="68">
        <f>Table22457[[#This Row],[PEMBULATAN]]*O94</f>
        <v>93610</v>
      </c>
    </row>
    <row r="95" spans="1:16" ht="31.5" customHeight="1" x14ac:dyDescent="0.2">
      <c r="A95" s="14"/>
      <c r="B95" s="14"/>
      <c r="C95" s="77" t="s">
        <v>193</v>
      </c>
      <c r="D95" s="82" t="s">
        <v>96</v>
      </c>
      <c r="E95" s="13">
        <v>44411</v>
      </c>
      <c r="F95" s="80" t="s">
        <v>97</v>
      </c>
      <c r="G95" s="93">
        <v>44412</v>
      </c>
      <c r="H95" s="81" t="s">
        <v>98</v>
      </c>
      <c r="I95" s="16">
        <v>70</v>
      </c>
      <c r="J95" s="16">
        <v>60</v>
      </c>
      <c r="K95" s="16">
        <v>50</v>
      </c>
      <c r="L95" s="16">
        <v>26</v>
      </c>
      <c r="M95" s="87">
        <f t="shared" si="1"/>
        <v>52.5</v>
      </c>
      <c r="N95" s="76">
        <v>53</v>
      </c>
      <c r="O95" s="67">
        <v>2530</v>
      </c>
      <c r="P95" s="68">
        <f>Table22457[[#This Row],[PEMBULATAN]]*O95</f>
        <v>134090</v>
      </c>
    </row>
    <row r="96" spans="1:16" ht="31.5" customHeight="1" x14ac:dyDescent="0.2">
      <c r="A96" s="14"/>
      <c r="B96" s="14"/>
      <c r="C96" s="77" t="s">
        <v>194</v>
      </c>
      <c r="D96" s="82" t="s">
        <v>96</v>
      </c>
      <c r="E96" s="13">
        <v>44411</v>
      </c>
      <c r="F96" s="80" t="s">
        <v>97</v>
      </c>
      <c r="G96" s="93">
        <v>44412</v>
      </c>
      <c r="H96" s="81" t="s">
        <v>98</v>
      </c>
      <c r="I96" s="16">
        <v>100</v>
      </c>
      <c r="J96" s="16">
        <v>13</v>
      </c>
      <c r="K96" s="16">
        <v>17</v>
      </c>
      <c r="L96" s="16">
        <v>3.75</v>
      </c>
      <c r="M96" s="87">
        <f t="shared" si="1"/>
        <v>5.5250000000000004</v>
      </c>
      <c r="N96" s="76">
        <v>6</v>
      </c>
      <c r="O96" s="67">
        <v>2530</v>
      </c>
      <c r="P96" s="68">
        <f>Table22457[[#This Row],[PEMBULATAN]]*O96</f>
        <v>15180</v>
      </c>
    </row>
    <row r="97" spans="1:16" ht="31.5" customHeight="1" x14ac:dyDescent="0.2">
      <c r="A97" s="14"/>
      <c r="B97" s="14"/>
      <c r="C97" s="77" t="s">
        <v>195</v>
      </c>
      <c r="D97" s="82" t="s">
        <v>96</v>
      </c>
      <c r="E97" s="13">
        <v>44411</v>
      </c>
      <c r="F97" s="80" t="s">
        <v>97</v>
      </c>
      <c r="G97" s="93">
        <v>44412</v>
      </c>
      <c r="H97" s="81" t="s">
        <v>98</v>
      </c>
      <c r="I97" s="16">
        <v>48</v>
      </c>
      <c r="J97" s="16">
        <v>66</v>
      </c>
      <c r="K97" s="16">
        <v>39</v>
      </c>
      <c r="L97" s="16">
        <v>21</v>
      </c>
      <c r="M97" s="87">
        <f t="shared" si="1"/>
        <v>30.888000000000002</v>
      </c>
      <c r="N97" s="76">
        <v>31</v>
      </c>
      <c r="O97" s="67">
        <v>2530</v>
      </c>
      <c r="P97" s="68">
        <f>Table22457[[#This Row],[PEMBULATAN]]*O97</f>
        <v>78430</v>
      </c>
    </row>
    <row r="98" spans="1:16" ht="31.5" customHeight="1" x14ac:dyDescent="0.2">
      <c r="A98" s="14"/>
      <c r="B98" s="14"/>
      <c r="C98" s="77" t="s">
        <v>196</v>
      </c>
      <c r="D98" s="82" t="s">
        <v>96</v>
      </c>
      <c r="E98" s="13">
        <v>44411</v>
      </c>
      <c r="F98" s="80" t="s">
        <v>97</v>
      </c>
      <c r="G98" s="93">
        <v>44412</v>
      </c>
      <c r="H98" s="81" t="s">
        <v>98</v>
      </c>
      <c r="I98" s="16">
        <v>60</v>
      </c>
      <c r="J98" s="16">
        <v>40</v>
      </c>
      <c r="K98" s="16">
        <v>16</v>
      </c>
      <c r="L98" s="16">
        <v>0.4</v>
      </c>
      <c r="M98" s="87">
        <f t="shared" si="1"/>
        <v>9.6</v>
      </c>
      <c r="N98" s="76">
        <v>10</v>
      </c>
      <c r="O98" s="67">
        <v>2530</v>
      </c>
      <c r="P98" s="68">
        <f>Table22457[[#This Row],[PEMBULATAN]]*O98</f>
        <v>25300</v>
      </c>
    </row>
    <row r="99" spans="1:16" ht="31.5" customHeight="1" x14ac:dyDescent="0.2">
      <c r="A99" s="14"/>
      <c r="B99" s="14"/>
      <c r="C99" s="77" t="s">
        <v>197</v>
      </c>
      <c r="D99" s="82" t="s">
        <v>96</v>
      </c>
      <c r="E99" s="13">
        <v>44411</v>
      </c>
      <c r="F99" s="80" t="s">
        <v>97</v>
      </c>
      <c r="G99" s="93">
        <v>44412</v>
      </c>
      <c r="H99" s="81" t="s">
        <v>98</v>
      </c>
      <c r="I99" s="16">
        <v>142</v>
      </c>
      <c r="J99" s="16">
        <v>11</v>
      </c>
      <c r="K99" s="16">
        <v>8</v>
      </c>
      <c r="L99" s="16">
        <v>1.4</v>
      </c>
      <c r="M99" s="87">
        <f t="shared" si="1"/>
        <v>3.1240000000000001</v>
      </c>
      <c r="N99" s="76">
        <v>3</v>
      </c>
      <c r="O99" s="67">
        <v>2530</v>
      </c>
      <c r="P99" s="68">
        <f>Table22457[[#This Row],[PEMBULATAN]]*O99</f>
        <v>7590</v>
      </c>
    </row>
    <row r="100" spans="1:16" ht="31.5" customHeight="1" x14ac:dyDescent="0.2">
      <c r="A100" s="14"/>
      <c r="B100" s="14"/>
      <c r="C100" s="77" t="s">
        <v>198</v>
      </c>
      <c r="D100" s="82" t="s">
        <v>96</v>
      </c>
      <c r="E100" s="13">
        <v>44411</v>
      </c>
      <c r="F100" s="80" t="s">
        <v>97</v>
      </c>
      <c r="G100" s="93">
        <v>44412</v>
      </c>
      <c r="H100" s="81" t="s">
        <v>98</v>
      </c>
      <c r="I100" s="16">
        <v>203</v>
      </c>
      <c r="J100" s="16">
        <v>22</v>
      </c>
      <c r="K100" s="16">
        <v>20</v>
      </c>
      <c r="L100" s="16">
        <v>1.9</v>
      </c>
      <c r="M100" s="87">
        <f t="shared" si="1"/>
        <v>22.33</v>
      </c>
      <c r="N100" s="76">
        <v>23</v>
      </c>
      <c r="O100" s="67">
        <v>2530</v>
      </c>
      <c r="P100" s="68">
        <f>Table22457[[#This Row],[PEMBULATAN]]*O100</f>
        <v>58190</v>
      </c>
    </row>
    <row r="101" spans="1:16" ht="31.5" customHeight="1" x14ac:dyDescent="0.2">
      <c r="A101" s="14"/>
      <c r="B101" s="14"/>
      <c r="C101" s="77" t="s">
        <v>199</v>
      </c>
      <c r="D101" s="82" t="s">
        <v>96</v>
      </c>
      <c r="E101" s="13">
        <v>44411</v>
      </c>
      <c r="F101" s="80" t="s">
        <v>97</v>
      </c>
      <c r="G101" s="93">
        <v>44412</v>
      </c>
      <c r="H101" s="81" t="s">
        <v>98</v>
      </c>
      <c r="I101" s="16">
        <v>103</v>
      </c>
      <c r="J101" s="16">
        <v>20</v>
      </c>
      <c r="K101" s="16">
        <v>11</v>
      </c>
      <c r="L101" s="16">
        <v>18</v>
      </c>
      <c r="M101" s="87">
        <f t="shared" si="1"/>
        <v>5.665</v>
      </c>
      <c r="N101" s="76">
        <v>18</v>
      </c>
      <c r="O101" s="67">
        <v>2530</v>
      </c>
      <c r="P101" s="68">
        <f>Table22457[[#This Row],[PEMBULATAN]]*O101</f>
        <v>45540</v>
      </c>
    </row>
    <row r="102" spans="1:16" ht="31.5" customHeight="1" x14ac:dyDescent="0.2">
      <c r="A102" s="14"/>
      <c r="B102" s="14"/>
      <c r="C102" s="77" t="s">
        <v>200</v>
      </c>
      <c r="D102" s="82" t="s">
        <v>96</v>
      </c>
      <c r="E102" s="13">
        <v>44411</v>
      </c>
      <c r="F102" s="80" t="s">
        <v>97</v>
      </c>
      <c r="G102" s="93">
        <v>44412</v>
      </c>
      <c r="H102" s="81" t="s">
        <v>98</v>
      </c>
      <c r="I102" s="16">
        <v>47</v>
      </c>
      <c r="J102" s="16">
        <v>23</v>
      </c>
      <c r="K102" s="16">
        <v>50</v>
      </c>
      <c r="L102" s="16">
        <v>4</v>
      </c>
      <c r="M102" s="87">
        <f t="shared" si="1"/>
        <v>13.512499999999999</v>
      </c>
      <c r="N102" s="76">
        <v>14</v>
      </c>
      <c r="O102" s="67">
        <v>2530</v>
      </c>
      <c r="P102" s="68">
        <f>Table22457[[#This Row],[PEMBULATAN]]*O102</f>
        <v>35420</v>
      </c>
    </row>
    <row r="103" spans="1:16" ht="22.5" customHeight="1" x14ac:dyDescent="0.2">
      <c r="A103" s="110" t="s">
        <v>34</v>
      </c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2"/>
      <c r="M103" s="83">
        <f>SUBTOTAL(109,Table22457[KG VOLUME])</f>
        <v>2708.1947500000001</v>
      </c>
      <c r="N103" s="71">
        <f>SUM(N3:N102)</f>
        <v>2760</v>
      </c>
      <c r="O103" s="113">
        <f>SUM(P3:P102)</f>
        <v>6982800</v>
      </c>
      <c r="P103" s="114"/>
    </row>
    <row r="104" spans="1:16" ht="22.5" customHeight="1" x14ac:dyDescent="0.2">
      <c r="A104" s="88"/>
      <c r="B104" s="59" t="s">
        <v>48</v>
      </c>
      <c r="C104" s="58"/>
      <c r="D104" s="60" t="s">
        <v>49</v>
      </c>
      <c r="F104" s="88"/>
      <c r="G104" s="88"/>
      <c r="H104" s="88"/>
      <c r="I104" s="88"/>
      <c r="J104" s="88"/>
      <c r="K104" s="88"/>
      <c r="L104" s="88"/>
      <c r="M104" s="89"/>
      <c r="N104" s="91" t="s">
        <v>203</v>
      </c>
      <c r="O104" s="90"/>
      <c r="P104" s="90">
        <f>O103*10%</f>
        <v>698280</v>
      </c>
    </row>
    <row r="105" spans="1:16" x14ac:dyDescent="0.2">
      <c r="A105" s="11"/>
      <c r="H105" s="66"/>
      <c r="N105" s="65" t="s">
        <v>35</v>
      </c>
      <c r="P105" s="72">
        <f>O103*1%</f>
        <v>69828</v>
      </c>
    </row>
    <row r="106" spans="1:16" x14ac:dyDescent="0.2">
      <c r="A106" s="11"/>
      <c r="H106" s="66"/>
      <c r="N106" s="65" t="s">
        <v>36</v>
      </c>
      <c r="P106" s="74">
        <v>0</v>
      </c>
    </row>
    <row r="107" spans="1:16" ht="15.75" thickBot="1" x14ac:dyDescent="0.25">
      <c r="A107" s="11"/>
      <c r="H107" s="66"/>
      <c r="N107" s="65" t="s">
        <v>37</v>
      </c>
      <c r="P107" s="74">
        <v>0</v>
      </c>
    </row>
    <row r="108" spans="1:16" x14ac:dyDescent="0.2">
      <c r="A108" s="11"/>
      <c r="H108" s="66"/>
      <c r="N108" s="69" t="s">
        <v>38</v>
      </c>
      <c r="O108" s="70"/>
      <c r="P108" s="73">
        <f>O103-P104+P105</f>
        <v>6354348</v>
      </c>
    </row>
    <row r="109" spans="1:16" x14ac:dyDescent="0.2">
      <c r="B109" s="59"/>
      <c r="C109" s="58"/>
      <c r="D109" s="60"/>
    </row>
    <row r="111" spans="1:16" x14ac:dyDescent="0.2">
      <c r="A111" s="11"/>
      <c r="H111" s="66"/>
      <c r="P111" s="75"/>
    </row>
    <row r="112" spans="1:16" x14ac:dyDescent="0.2">
      <c r="A112" s="11"/>
      <c r="H112" s="66"/>
      <c r="O112" s="61"/>
      <c r="P112" s="75"/>
    </row>
    <row r="113" spans="1:16" s="3" customFormat="1" x14ac:dyDescent="0.25">
      <c r="A113" s="11"/>
      <c r="B113" s="2"/>
      <c r="C113" s="2"/>
      <c r="E113" s="12"/>
      <c r="H113" s="66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6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6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6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6"/>
      <c r="N117" s="15"/>
      <c r="O117" s="15"/>
      <c r="P117" s="15"/>
    </row>
    <row r="118" spans="1:16" s="3" customFormat="1" x14ac:dyDescent="0.25">
      <c r="A118" s="11"/>
      <c r="B118" s="2"/>
      <c r="C118" s="2"/>
      <c r="E118" s="12"/>
      <c r="H118" s="66"/>
      <c r="N118" s="15"/>
      <c r="O118" s="15"/>
      <c r="P118" s="15"/>
    </row>
    <row r="119" spans="1:16" s="3" customFormat="1" x14ac:dyDescent="0.25">
      <c r="A119" s="11"/>
      <c r="B119" s="2"/>
      <c r="C119" s="2"/>
      <c r="E119" s="12"/>
      <c r="H119" s="66"/>
      <c r="N119" s="15"/>
      <c r="O119" s="15"/>
      <c r="P119" s="15"/>
    </row>
    <row r="120" spans="1:16" s="3" customFormat="1" x14ac:dyDescent="0.25">
      <c r="A120" s="11"/>
      <c r="B120" s="2"/>
      <c r="C120" s="2"/>
      <c r="E120" s="12"/>
      <c r="H120" s="66"/>
      <c r="N120" s="15"/>
      <c r="O120" s="15"/>
      <c r="P120" s="15"/>
    </row>
    <row r="121" spans="1:16" s="3" customFormat="1" x14ac:dyDescent="0.25">
      <c r="A121" s="11"/>
      <c r="B121" s="2"/>
      <c r="C121" s="2"/>
      <c r="E121" s="12"/>
      <c r="H121" s="66"/>
      <c r="N121" s="15"/>
      <c r="O121" s="15"/>
      <c r="P121" s="15"/>
    </row>
    <row r="122" spans="1:16" s="3" customFormat="1" x14ac:dyDescent="0.25">
      <c r="A122" s="11"/>
      <c r="B122" s="2"/>
      <c r="C122" s="2"/>
      <c r="E122" s="12"/>
      <c r="H122" s="66"/>
      <c r="N122" s="15"/>
      <c r="O122" s="15"/>
      <c r="P122" s="15"/>
    </row>
    <row r="123" spans="1:16" s="3" customFormat="1" x14ac:dyDescent="0.25">
      <c r="A123" s="11"/>
      <c r="B123" s="2"/>
      <c r="C123" s="2"/>
      <c r="E123" s="12"/>
      <c r="H123" s="66"/>
      <c r="N123" s="15"/>
      <c r="O123" s="15"/>
      <c r="P123" s="15"/>
    </row>
    <row r="124" spans="1:16" s="3" customFormat="1" x14ac:dyDescent="0.25">
      <c r="A124" s="11"/>
      <c r="B124" s="2"/>
      <c r="C124" s="2"/>
      <c r="E124" s="12"/>
      <c r="H124" s="66"/>
      <c r="N124" s="15"/>
      <c r="O124" s="15"/>
      <c r="P124" s="15"/>
    </row>
  </sheetData>
  <mergeCells count="3">
    <mergeCell ref="A3:A4"/>
    <mergeCell ref="A103:L103"/>
    <mergeCell ref="O103:P103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02">
    <cfRule type="duplicateValues" dxfId="15" priority="2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009_Sicepat</vt:lpstr>
      <vt:lpstr>BKI032210028936</vt:lpstr>
      <vt:lpstr>BKI032210028878</vt:lpstr>
      <vt:lpstr>'009_Sicepat'!Print_Titles</vt:lpstr>
      <vt:lpstr>BKI032210028878!Print_Titles</vt:lpstr>
      <vt:lpstr>BKI032210028936!Print_Titles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2021-08-26T06:49:41Z</cp:lastPrinted>
  <dcterms:created xsi:type="dcterms:W3CDTF">2021-07-02T11:08:00Z</dcterms:created>
  <dcterms:modified xsi:type="dcterms:W3CDTF">2021-09-23T04:42:17Z</dcterms:modified>
</cp:coreProperties>
</file>