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619" firstSheet="9" activeTab="13"/>
  </bookViews>
  <sheets>
    <sheet name="010_Sicepat" sheetId="2" r:id="rId1"/>
    <sheet name="BKI032210029579" sheetId="12" r:id="rId2"/>
    <sheet name="BKI032210029973" sheetId="14" r:id="rId3"/>
    <sheet name="BKI032210029827" sheetId="15" r:id="rId4"/>
    <sheet name="BKI032210029868" sheetId="16" r:id="rId5"/>
    <sheet name="BKI032210029785" sheetId="17" r:id="rId6"/>
    <sheet name="BKI032210029876" sheetId="18" r:id="rId7"/>
    <sheet name="BKI032210029751" sheetId="19" r:id="rId8"/>
    <sheet name="BKI032210029884" sheetId="20" r:id="rId9"/>
    <sheet name="BKI032210029819" sheetId="21" r:id="rId10"/>
    <sheet name="BKI032210029777" sheetId="22" r:id="rId11"/>
    <sheet name="BKI032210029843" sheetId="23" r:id="rId12"/>
    <sheet name="BKI032210029769" sheetId="24" r:id="rId13"/>
    <sheet name="BKI032210029850" sheetId="25" r:id="rId14"/>
  </sheets>
  <definedNames>
    <definedName name="_xlnm.Print_Titles" localSheetId="0">'010_Sicepat'!$2:$17</definedName>
    <definedName name="_xlnm.Print_Titles" localSheetId="1">BKI032210029579!$2:$2</definedName>
    <definedName name="_xlnm.Print_Titles" localSheetId="7">BKI032210029751!$2:$2</definedName>
    <definedName name="_xlnm.Print_Titles" localSheetId="12">BKI032210029769!$2:$2</definedName>
    <definedName name="_xlnm.Print_Titles" localSheetId="10">BKI032210029777!$2:$2</definedName>
    <definedName name="_xlnm.Print_Titles" localSheetId="5">BKI032210029785!$2:$2</definedName>
    <definedName name="_xlnm.Print_Titles" localSheetId="9">BKI032210029819!$2:$2</definedName>
    <definedName name="_xlnm.Print_Titles" localSheetId="3">BKI032210029827!$2:$2</definedName>
    <definedName name="_xlnm.Print_Titles" localSheetId="11">BKI032210029843!$2:$2</definedName>
    <definedName name="_xlnm.Print_Titles" localSheetId="13">BKI032210029850!$2:$2</definedName>
    <definedName name="_xlnm.Print_Titles" localSheetId="4">BKI032210029868!$2:$2</definedName>
    <definedName name="_xlnm.Print_Titles" localSheetId="6">BKI032210029876!$2:$2</definedName>
    <definedName name="_xlnm.Print_Titles" localSheetId="8">BKI032210029884!$2:$2</definedName>
    <definedName name="_xlnm.Print_Titles" localSheetId="2">BKI032210029973!$2:$2</definedName>
  </definedNames>
  <calcPr calcId="162913"/>
</workbook>
</file>

<file path=xl/calcChain.xml><?xml version="1.0" encoding="utf-8"?>
<calcChain xmlns="http://schemas.openxmlformats.org/spreadsheetml/2006/main">
  <c r="N27" i="18" l="1"/>
  <c r="N24" i="22" l="1"/>
  <c r="N16" i="21"/>
  <c r="N18" i="17"/>
  <c r="N25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3" i="16"/>
  <c r="N11" i="25"/>
  <c r="M11" i="25"/>
  <c r="P10" i="25"/>
  <c r="P9" i="25"/>
  <c r="P8" i="25"/>
  <c r="P7" i="25"/>
  <c r="P6" i="25"/>
  <c r="P5" i="25"/>
  <c r="P4" i="25"/>
  <c r="P3" i="25"/>
  <c r="N16" i="23"/>
  <c r="N25" i="24"/>
  <c r="M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4" i="23"/>
  <c r="P5" i="23"/>
  <c r="P6" i="23"/>
  <c r="P7" i="23"/>
  <c r="P8" i="23"/>
  <c r="P9" i="23"/>
  <c r="P10" i="23"/>
  <c r="P11" i="23"/>
  <c r="P12" i="23"/>
  <c r="P13" i="23"/>
  <c r="P14" i="23"/>
  <c r="P15" i="23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M16" i="23"/>
  <c r="P3" i="23"/>
  <c r="M24" i="22"/>
  <c r="P3" i="22"/>
  <c r="M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N14" i="20"/>
  <c r="M14" i="20"/>
  <c r="P13" i="20"/>
  <c r="P12" i="20"/>
  <c r="P11" i="20"/>
  <c r="P10" i="20"/>
  <c r="P9" i="20"/>
  <c r="P8" i="20"/>
  <c r="P7" i="20"/>
  <c r="P6" i="20"/>
  <c r="P5" i="20"/>
  <c r="P4" i="20"/>
  <c r="P3" i="20"/>
  <c r="N18" i="19"/>
  <c r="M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M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M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N16" i="15"/>
  <c r="M25" i="16"/>
  <c r="N8" i="14"/>
  <c r="M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O7" i="12"/>
  <c r="P7" i="14"/>
  <c r="M8" i="14"/>
  <c r="P6" i="14"/>
  <c r="P5" i="14"/>
  <c r="P4" i="14"/>
  <c r="P3" i="14"/>
  <c r="P3" i="12"/>
  <c r="P4" i="12"/>
  <c r="P5" i="12"/>
  <c r="P6" i="12"/>
  <c r="J30" i="2"/>
  <c r="J29" i="2"/>
  <c r="J28" i="2"/>
  <c r="J27" i="2"/>
  <c r="J26" i="2"/>
  <c r="O18" i="19" l="1"/>
  <c r="L31" i="2" s="1"/>
  <c r="O11" i="25"/>
  <c r="P12" i="25" s="1"/>
  <c r="P15" i="25" s="1"/>
  <c r="O25" i="24"/>
  <c r="P26" i="24" s="1"/>
  <c r="P29" i="24" s="1"/>
  <c r="O16" i="23"/>
  <c r="P17" i="23" s="1"/>
  <c r="P20" i="23" s="1"/>
  <c r="O24" i="22"/>
  <c r="P25" i="22" s="1"/>
  <c r="P28" i="22" s="1"/>
  <c r="O16" i="21"/>
  <c r="P17" i="21" s="1"/>
  <c r="P20" i="21" s="1"/>
  <c r="O14" i="20"/>
  <c r="P15" i="20"/>
  <c r="P18" i="20" s="1"/>
  <c r="O27" i="18"/>
  <c r="P28" i="18" s="1"/>
  <c r="P31" i="18" s="1"/>
  <c r="O18" i="17"/>
  <c r="P19" i="17" s="1"/>
  <c r="P22" i="17" s="1"/>
  <c r="P19" i="19"/>
  <c r="P22" i="19" s="1"/>
  <c r="O25" i="16"/>
  <c r="P26" i="16" s="1"/>
  <c r="P29" i="16" s="1"/>
  <c r="O16" i="15"/>
  <c r="P17" i="15" s="1"/>
  <c r="P20" i="15" s="1"/>
  <c r="O8" i="14"/>
  <c r="P9" i="14" s="1"/>
  <c r="P12" i="14" s="1"/>
  <c r="J25" i="2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J24" i="2"/>
  <c r="J22" i="2"/>
  <c r="J23" i="2"/>
  <c r="J21" i="2"/>
  <c r="J31" i="2" s="1"/>
  <c r="J20" i="2"/>
  <c r="J19" i="2"/>
  <c r="M7" i="12" l="1"/>
  <c r="N7" i="12" l="1"/>
  <c r="P8" i="12" l="1"/>
  <c r="P11" i="12" s="1"/>
  <c r="I47" i="2" l="1"/>
  <c r="I34" i="2"/>
  <c r="I33" i="2"/>
  <c r="I36" i="2" s="1"/>
  <c r="J18" i="2"/>
  <c r="J33" i="2" l="1"/>
  <c r="J36" i="2" s="1"/>
</calcChain>
</file>

<file path=xl/sharedStrings.xml><?xml version="1.0" encoding="utf-8"?>
<sst xmlns="http://schemas.openxmlformats.org/spreadsheetml/2006/main" count="1206" uniqueCount="298">
  <si>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</si>
  <si>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</si>
  <si>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</si>
  <si>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</si>
  <si>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</si>
  <si>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</si>
  <si>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</si>
  <si>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</si>
  <si>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</si>
  <si>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</si>
  <si>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</si>
  <si>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</si>
  <si>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</si>
  <si>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</si>
  <si>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</si>
  <si>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</si>
  <si>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</si>
  <si>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</si>
  <si>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</si>
  <si>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</si>
  <si>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</si>
  <si>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</si>
  <si>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</si>
  <si>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</si>
  <si>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</si>
  <si>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</si>
  <si>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</si>
  <si>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</si>
  <si>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</si>
  <si>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</si>
  <si>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</si>
  <si>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</si>
  <si>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</si>
  <si>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</si>
  <si>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</si>
  <si>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</si>
  <si>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</si>
  <si>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</si>
  <si>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</si>
  <si>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</si>
  <si>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</si>
  <si>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</si>
  <si>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</si>
  <si>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</si>
  <si>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</si>
  <si>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</si>
  <si>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</si>
  <si>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</si>
  <si>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</si>
  <si>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</si>
  <si>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</si>
  <si>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</si>
  <si>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KMP SEMBILANG</t>
  </si>
  <si>
    <t>DMP BTH (BATAM)</t>
  </si>
  <si>
    <t>KMP SATRIA</t>
  </si>
  <si>
    <t>15/08/2021 POD by Restu</t>
  </si>
  <si>
    <t>BKI032210029579</t>
  </si>
  <si>
    <t xml:space="preserve"> 010/PCI/K1/ViII/21</t>
  </si>
  <si>
    <t xml:space="preserve"> 27 Agustus 2021</t>
  </si>
  <si>
    <t>DMD/2108/08/RZPV4298</t>
  </si>
  <si>
    <t>GSK210808OPQ092</t>
  </si>
  <si>
    <t>GSK210808USB812</t>
  </si>
  <si>
    <t>GSK210808XIE162</t>
  </si>
  <si>
    <t>GSK210808YKP291</t>
  </si>
  <si>
    <t>DMD/2108/08/HMAI3270</t>
  </si>
  <si>
    <t>GSK210808DUB738</t>
  </si>
  <si>
    <t>GSK210808GCJ692</t>
  </si>
  <si>
    <t>GSK210808KMY718</t>
  </si>
  <si>
    <t>DMD/2108/08/SZMR4812</t>
  </si>
  <si>
    <t>GSK210808CKL723</t>
  </si>
  <si>
    <t>GSK210808TMH426</t>
  </si>
  <si>
    <t>BKI032210029793</t>
  </si>
  <si>
    <t>BKI03221002987</t>
  </si>
  <si>
    <t>DMD/2108/09/ERLC4326</t>
  </si>
  <si>
    <t>GSK210809SNI716</t>
  </si>
  <si>
    <t>GSK210809ATC730</t>
  </si>
  <si>
    <t>GSK210809NZM408</t>
  </si>
  <si>
    <t>GSK210809IWE584</t>
  </si>
  <si>
    <t>GSK210809YCE568</t>
  </si>
  <si>
    <t>GSK210807XVL076</t>
  </si>
  <si>
    <t>GSK210807DFR371</t>
  </si>
  <si>
    <t>GSK210807ANR875</t>
  </si>
  <si>
    <t>GSK210809MAS972</t>
  </si>
  <si>
    <t>GSK210809XYZ160</t>
  </si>
  <si>
    <t>GSK210806SEW460</t>
  </si>
  <si>
    <t>GSK210807ZMV218</t>
  </si>
  <si>
    <t>DMD/2108/09/LAIQ3196</t>
  </si>
  <si>
    <t>GSK210809IJH234</t>
  </si>
  <si>
    <t>DMD/2108/10/RPSO3249</t>
  </si>
  <si>
    <t>GSK210810HNJ632</t>
  </si>
  <si>
    <t>GSK210810BKE261</t>
  </si>
  <si>
    <t>GSK210810FXK825</t>
  </si>
  <si>
    <t>GSK210810KAO841</t>
  </si>
  <si>
    <t>GSK210810LZI702</t>
  </si>
  <si>
    <t>GSK210810IAG402</t>
  </si>
  <si>
    <t>GSK210810KRO497</t>
  </si>
  <si>
    <t>GSK210810XLT362</t>
  </si>
  <si>
    <t>GSK210810JYX512</t>
  </si>
  <si>
    <t>GSK210810ORX046</t>
  </si>
  <si>
    <t>GSK210810ECR749</t>
  </si>
  <si>
    <t>GSK210810XVR381</t>
  </si>
  <si>
    <t>DMD/2108/10/QZSR5092</t>
  </si>
  <si>
    <t>GSK210810FJW058</t>
  </si>
  <si>
    <t>GSK210810ZJU863</t>
  </si>
  <si>
    <t>GSK210810RQD942</t>
  </si>
  <si>
    <t>GSK210810VED438</t>
  </si>
  <si>
    <t>GSK210810IJO531</t>
  </si>
  <si>
    <t>GSK210810PCM503</t>
  </si>
  <si>
    <t>GSK210810ZJX586</t>
  </si>
  <si>
    <t>GSK210810DYV608</t>
  </si>
  <si>
    <t>KMP SURYA</t>
  </si>
  <si>
    <t>18/08/2021 POD by Restu</t>
  </si>
  <si>
    <t>BKI032210029868</t>
  </si>
  <si>
    <t>GSK210810EAB694</t>
  </si>
  <si>
    <t>BKI032210029785</t>
  </si>
  <si>
    <t>DMD/2108/11/VMJO0738</t>
  </si>
  <si>
    <t>GSK210811TNV160</t>
  </si>
  <si>
    <t>GSK210811PNE863</t>
  </si>
  <si>
    <t>GSK210808EUY015</t>
  </si>
  <si>
    <t>GSK210811SDV087</t>
  </si>
  <si>
    <t>GSK210811DXB824</t>
  </si>
  <si>
    <t>GSK210810NEY163</t>
  </si>
  <si>
    <t>GSK210808KSU236</t>
  </si>
  <si>
    <t>GSK210811QWJ296</t>
  </si>
  <si>
    <t>GSK210811WJD780</t>
  </si>
  <si>
    <t>GSK210809JQN194</t>
  </si>
  <si>
    <t>GSK210810KJP538</t>
  </si>
  <si>
    <t>GSK210811PMN194</t>
  </si>
  <si>
    <t>GSK210808YPB725</t>
  </si>
  <si>
    <t>GSK210808DUA615</t>
  </si>
  <si>
    <t>DMD/2108/11/KNYR4782</t>
  </si>
  <si>
    <t>GSK210811ZQV802</t>
  </si>
  <si>
    <t>BKI032210029876</t>
  </si>
  <si>
    <t>DMD/2108/12/IADT3954</t>
  </si>
  <si>
    <t>GSK210812RAM082</t>
  </si>
  <si>
    <t>GSK210810ZDG632</t>
  </si>
  <si>
    <t>GSK210811ATF629</t>
  </si>
  <si>
    <t>GSK210810VTI039</t>
  </si>
  <si>
    <t>GSK210811DKS123</t>
  </si>
  <si>
    <t>GSK210812CGH790</t>
  </si>
  <si>
    <t>GSK210812FMC258</t>
  </si>
  <si>
    <t>GSK210812ZHN162</t>
  </si>
  <si>
    <t>DMD/2108/12/IPJT3184</t>
  </si>
  <si>
    <t>GSK210812VDJ381</t>
  </si>
  <si>
    <t>GSK210812ZVS213</t>
  </si>
  <si>
    <t>GSK210812ABN831</t>
  </si>
  <si>
    <t>GSK210812RMF831</t>
  </si>
  <si>
    <t>GSK210812PAD128</t>
  </si>
  <si>
    <t>GSK210812TXB731</t>
  </si>
  <si>
    <t>DMD/2108/12/NFVA5046</t>
  </si>
  <si>
    <t>GSK210812TZR790</t>
  </si>
  <si>
    <t>GSK210812BZX796</t>
  </si>
  <si>
    <t>GSK210812IFX864</t>
  </si>
  <si>
    <t>DMD/2108/12/IKCV2413</t>
  </si>
  <si>
    <t>GSK210812RAL307</t>
  </si>
  <si>
    <t>GSK210812MKX263</t>
  </si>
  <si>
    <t>DMD/2108/12/XTDN4318</t>
  </si>
  <si>
    <t>GSK210812LUZ140</t>
  </si>
  <si>
    <t>GSK210812XST673</t>
  </si>
  <si>
    <t>GSK210812AJN970</t>
  </si>
  <si>
    <t>DMD/2108/12/YOSR0432</t>
  </si>
  <si>
    <t>GSK210812ZOL651</t>
  </si>
  <si>
    <t>GSK210811UTO320</t>
  </si>
  <si>
    <t>DMD/2108/13/NYQC4235</t>
  </si>
  <si>
    <t>GSK210813GWO907</t>
  </si>
  <si>
    <t>GSK210813NDI105</t>
  </si>
  <si>
    <t>GSK210813BDY964</t>
  </si>
  <si>
    <t>GSK210813RYH620</t>
  </si>
  <si>
    <t>GSK210813RJD625</t>
  </si>
  <si>
    <t>GSK210813SWT820</t>
  </si>
  <si>
    <t>GSK210813OKS273</t>
  </si>
  <si>
    <t>GSK210813SKJ240</t>
  </si>
  <si>
    <t>GSK210813DWR694</t>
  </si>
  <si>
    <t>GSK210813NPH235</t>
  </si>
  <si>
    <t>GSK210813USX417</t>
  </si>
  <si>
    <t>GSK210813WNV019</t>
  </si>
  <si>
    <t>GSK210813VQJ249</t>
  </si>
  <si>
    <t>DMD/2108/13/TEUO3041</t>
  </si>
  <si>
    <t>GSK210812IUX279</t>
  </si>
  <si>
    <t>DMD/2108/13/AJIT3087</t>
  </si>
  <si>
    <t>GSK210813NUI023</t>
  </si>
  <si>
    <t>BKI032210029751</t>
  </si>
  <si>
    <t>BKI032210029819</t>
  </si>
  <si>
    <t>DMD/2108/13/WAPZ6158</t>
  </si>
  <si>
    <t>GSK210813BUW241</t>
  </si>
  <si>
    <t>GSK210813IER869</t>
  </si>
  <si>
    <t>GSK210813RQI803</t>
  </si>
  <si>
    <t>GSK210813OIN725</t>
  </si>
  <si>
    <t>DMD/2108/13/BIEO0617</t>
  </si>
  <si>
    <t>GSK210813RAL132</t>
  </si>
  <si>
    <t>GSK210813XTE189</t>
  </si>
  <si>
    <t>GSK210813LSA561</t>
  </si>
  <si>
    <t>GSK210813CMS761</t>
  </si>
  <si>
    <t>GSK210813NPQ501</t>
  </si>
  <si>
    <t>GSK210813DEU682</t>
  </si>
  <si>
    <t>GSK210813AQX791</t>
  </si>
  <si>
    <t>BKI032210029884</t>
  </si>
  <si>
    <t>DMD/2108/14/EAKG7205</t>
  </si>
  <si>
    <t>GSK210814VRG837</t>
  </si>
  <si>
    <t>GSK210814RSG078</t>
  </si>
  <si>
    <t>GSK210814XZG425</t>
  </si>
  <si>
    <t>GSK210814THQ378</t>
  </si>
  <si>
    <t>GSK210814ULH324</t>
  </si>
  <si>
    <t>GSK210814QLU985</t>
  </si>
  <si>
    <t>GSK210814RDF038</t>
  </si>
  <si>
    <t>GSK210814WVB593</t>
  </si>
  <si>
    <t>GSK210814THA509</t>
  </si>
  <si>
    <t>GSK210814ADV543</t>
  </si>
  <si>
    <t>GSK210813SWU576</t>
  </si>
  <si>
    <t>GSK210814QKJ385</t>
  </si>
  <si>
    <t>DMD/2108/14/TJBQ4387</t>
  </si>
  <si>
    <t>GSK210814VQD846</t>
  </si>
  <si>
    <t>14/08/2021</t>
  </si>
  <si>
    <t>DMD/2108/14/PLZG6031</t>
  </si>
  <si>
    <t>GSK210814PBL263</t>
  </si>
  <si>
    <t>GSK210814RSV289</t>
  </si>
  <si>
    <t>GSK210814PHZ382</t>
  </si>
  <si>
    <t>GSK210814RTY815</t>
  </si>
  <si>
    <t>GSK210814OCS645</t>
  </si>
  <si>
    <t>GSK210814FSW437</t>
  </si>
  <si>
    <t>GSK210814ARN097</t>
  </si>
  <si>
    <t>GSK210814SMO243</t>
  </si>
  <si>
    <t>GSK210814XFE685</t>
  </si>
  <si>
    <t>GSK210814BKU532</t>
  </si>
  <si>
    <t>GSK210814XSN241</t>
  </si>
  <si>
    <t>GSK210814JOA014</t>
  </si>
  <si>
    <t>GSK210814OJY401</t>
  </si>
  <si>
    <t>DMD/2108/14/JUOG6781</t>
  </si>
  <si>
    <t>GSK210814FIZ186</t>
  </si>
  <si>
    <t>GSK210814BQV614</t>
  </si>
  <si>
    <t>DMD/2108/14/UBAG3240</t>
  </si>
  <si>
    <t>GSK210814ZCP019</t>
  </si>
  <si>
    <t>GSK210814ULP327</t>
  </si>
  <si>
    <t>GSK210814NPX649</t>
  </si>
  <si>
    <t>GSK210814EAO176</t>
  </si>
  <si>
    <t>GSK210814YDL349</t>
  </si>
  <si>
    <t>DMD/2108/14/DRYA2364</t>
  </si>
  <si>
    <t>GSK210814SHG947</t>
  </si>
  <si>
    <t>BKI032210029777</t>
  </si>
  <si>
    <t>DMD/2108/15/NGWK4928</t>
  </si>
  <si>
    <t>GSK210815WZF692</t>
  </si>
  <si>
    <t>DMD/2108/15/AKCS4753</t>
  </si>
  <si>
    <t>GSK210815KXH850</t>
  </si>
  <si>
    <t>GSK210814YOJ982</t>
  </si>
  <si>
    <t>GSK210814AXV731</t>
  </si>
  <si>
    <t>GSK210815SUT156</t>
  </si>
  <si>
    <t>GSK210814QMR647</t>
  </si>
  <si>
    <t>GSK210814SHL654</t>
  </si>
  <si>
    <t>GSK210815LIO792</t>
  </si>
  <si>
    <t>GSK210815KCZ701</t>
  </si>
  <si>
    <t>GSK210815NBV473</t>
  </si>
  <si>
    <t>GSK210815STX684</t>
  </si>
  <si>
    <t>DMD/2108/15/GUAW9182</t>
  </si>
  <si>
    <t>GSK210815HPE016</t>
  </si>
  <si>
    <t>GSK210815AJH759</t>
  </si>
  <si>
    <t>22/08/2021 POD by Restu</t>
  </si>
  <si>
    <t>BKI032210029843</t>
  </si>
  <si>
    <t>BKI032210029769</t>
  </si>
  <si>
    <t>DMD/2108/15/IUYG9235</t>
  </si>
  <si>
    <t>GSK210814TDA348</t>
  </si>
  <si>
    <t>DMD/2108/15/GYMX2140</t>
  </si>
  <si>
    <t>GSK210815APN628</t>
  </si>
  <si>
    <t>GSK210815FCJ564</t>
  </si>
  <si>
    <t>GSK210815JNU251</t>
  </si>
  <si>
    <t>GSK210815MBT075</t>
  </si>
  <si>
    <t>GSK210815DIW489</t>
  </si>
  <si>
    <t>GSK210815JTH604</t>
  </si>
  <si>
    <t>GSK210815PCM102</t>
  </si>
  <si>
    <t>GSK210815WRY908</t>
  </si>
  <si>
    <t>GSK210815TKL182</t>
  </si>
  <si>
    <t>GSK210815XIM074</t>
  </si>
  <si>
    <t>GSK210815FPW852</t>
  </si>
  <si>
    <t>GSK210815DGZ618</t>
  </si>
  <si>
    <t>GSK210815YVD843</t>
  </si>
  <si>
    <t>GSK210815ZCA596</t>
  </si>
  <si>
    <t>GSK210815PTE237</t>
  </si>
  <si>
    <t>GSK210815YTK354</t>
  </si>
  <si>
    <t>GSK210815PUI368</t>
  </si>
  <si>
    <t>GSK210815HVP403</t>
  </si>
  <si>
    <t>GSK210815UMB032</t>
  </si>
  <si>
    <t>GSK210813MKD694</t>
  </si>
  <si>
    <t>GSK210815BJP416</t>
  </si>
  <si>
    <t>DMD/2108/16/RFNB8926</t>
  </si>
  <si>
    <t>GSK210816UNI853</t>
  </si>
  <si>
    <t>GSK210815ZHM749</t>
  </si>
  <si>
    <t>GSK210816YSI936</t>
  </si>
  <si>
    <t>GSK210816UCS865</t>
  </si>
  <si>
    <t>GSK210815DRA307</t>
  </si>
  <si>
    <t>GSK210816XAE941</t>
  </si>
  <si>
    <t>GSK210816GZK789</t>
  </si>
  <si>
    <t>GSK210815BCT980</t>
  </si>
  <si>
    <t>BKI032210029850</t>
  </si>
  <si>
    <t>Invoice Performa</t>
  </si>
  <si>
    <t>BATAM</t>
  </si>
  <si>
    <t>S</t>
  </si>
  <si>
    <t>Periode</t>
  </si>
  <si>
    <t>Batam 08-16 agust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</si>
  <si>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Empat Juta Enam Puluh Enam Ribu Dua Ratus Delapan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</si>
</sst>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7" fontId="8" fillId="0" borderId="5" xfId="3" applyNumberFormat="1" applyFont="1" applyBorder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5" fontId="5" fillId="0" borderId="0" xfId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5" fontId="9" fillId="0" borderId="0" xfId="1" applyFont="1"/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167" fontId="9" fillId="0" borderId="0" xfId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3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447675</xdr:colOff>
      <xdr:row>44</xdr:row>
      <xdr:rowOff>48929</xdr:rowOff>
    </xdr:from>
    <xdr:to>
      <xdr:col>15</xdr:col>
      <xdr:colOff>333375</xdr:colOff>
      <xdr:row>50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146412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0" name="Table22457891011" displayName="Table22457891011" ref="C2:N6" totalsRowShown="0" headerRowDxfId="229" dataDxfId="227" headerRowBorderDxfId="228">
  <tableColumns count="12">
    <tableColumn id="1" name="NOMOR" dataDxfId="226" dataCellStyle="Normal"/>
    <tableColumn id="3" name="TUJUAN" dataDxfId="225" dataCellStyle="Normal"/>
    <tableColumn id="16" name="Pick Up" dataDxfId="224"/>
    <tableColumn id="14" name="KAPAL" dataDxfId="223"/>
    <tableColumn id="15" name="ETD Kapal" dataDxfId="222"/>
    <tableColumn id="10" name="KETERANGAN" dataDxfId="221" dataCellStyle="Normal"/>
    <tableColumn id="5" name="P" dataDxfId="220" dataCellStyle="Normal"/>
    <tableColumn id="6" name="L" dataDxfId="219" dataCellStyle="Normal"/>
    <tableColumn id="7" name="T" dataDxfId="218" dataCellStyle="Normal"/>
    <tableColumn id="4" name="ACT KG" dataDxfId="217" dataCellStyle="Normal"/>
    <tableColumn id="8" name="KG VOLUME" dataDxfId="216" dataCellStyle="Normal">
      <calculatedColumnFormula>I3*J3*K3/4000</calculatedColumnFormula>
    </tableColumn>
    <tableColumn id="19" name="PEMBULATAN" dataDxfId="215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9" name="Table224578910112345678910" displayName="Table224578910112345678910" ref="C2:N23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2" displayName="Table22457891011234567891012" ref="C2:N15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213" displayName="Table2245789101123456789101213" ref="C2:N24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21314" displayName="Table224578910112345678910121314" ref="C2:N10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7" totalsRowShown="0" headerRowDxfId="211" dataDxfId="209" headerRowBorderDxfId="210">
  <tableColumns count="12">
    <tableColumn id="1" name="NOMOR" dataDxfId="208" dataCellStyle="Normal"/>
    <tableColumn id="3" name="TUJUAN" dataDxfId="207" dataCellStyle="Normal"/>
    <tableColumn id="16" name="Pick Up" dataDxfId="206"/>
    <tableColumn id="14" name="KAPAL" dataDxfId="205"/>
    <tableColumn id="15" name="ETD Kapal" dataDxfId="204"/>
    <tableColumn id="10" name="KETERANGAN" dataDxfId="203" dataCellStyle="Normal"/>
    <tableColumn id="5" name="P" dataDxfId="202" dataCellStyle="Normal"/>
    <tableColumn id="6" name="L" dataDxfId="201" dataCellStyle="Normal"/>
    <tableColumn id="7" name="T" dataDxfId="200" dataCellStyle="Normal"/>
    <tableColumn id="4" name="ACT KG" dataDxfId="199" dataCellStyle="Normal"/>
    <tableColumn id="8" name="KG VOLUME" dataDxfId="198" dataCellStyle="Normal"/>
    <tableColumn id="19" name="PEMBULATAN" dataDxfId="19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789101123" displayName="Table2245789101123" ref="C2:N15" totalsRowShown="0" headerRowDxfId="193" dataDxfId="191" headerRowBorderDxfId="192">
  <tableColumns count="12">
    <tableColumn id="1" name="NOMOR" dataDxfId="190" dataCellStyle="Normal"/>
    <tableColumn id="3" name="TUJUAN" dataDxfId="189" dataCellStyle="Normal"/>
    <tableColumn id="16" name="Pick Up" dataDxfId="188"/>
    <tableColumn id="14" name="KAPAL" dataDxfId="187"/>
    <tableColumn id="15" name="ETD Kapal" dataDxfId="186"/>
    <tableColumn id="10" name="KETERANGAN" dataDxfId="185" dataCellStyle="Normal"/>
    <tableColumn id="5" name="P" dataDxfId="184" dataCellStyle="Normal"/>
    <tableColumn id="6" name="L" dataDxfId="183" dataCellStyle="Normal"/>
    <tableColumn id="7" name="T" dataDxfId="182" dataCellStyle="Normal"/>
    <tableColumn id="4" name="ACT KG" dataDxfId="181" dataCellStyle="Normal"/>
    <tableColumn id="8" name="KG VOLUME" dataDxfId="180" dataCellStyle="Normal"/>
    <tableColumn id="19" name="PEMBULATAN" dataDxfId="179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7891011234" displayName="Table22457891011234" ref="C2:N24" totalsRowShown="0" headerRowDxfId="175" dataDxfId="173" headerRowBorderDxfId="174">
  <tableColumns count="12">
    <tableColumn id="1" name="NOMOR" dataDxfId="172" dataCellStyle="Normal"/>
    <tableColumn id="3" name="TUJUAN" dataDxfId="171" dataCellStyle="Normal"/>
    <tableColumn id="16" name="Pick Up" dataDxfId="170"/>
    <tableColumn id="14" name="KAPAL" dataDxfId="169"/>
    <tableColumn id="15" name="ETD Kapal" dataDxfId="168"/>
    <tableColumn id="10" name="KETERANGAN" dataDxfId="167" dataCellStyle="Normal"/>
    <tableColumn id="5" name="P" dataDxfId="166" dataCellStyle="Normal"/>
    <tableColumn id="6" name="L" dataDxfId="165" dataCellStyle="Normal"/>
    <tableColumn id="7" name="T" dataDxfId="164" dataCellStyle="Normal"/>
    <tableColumn id="4" name="ACT KG" dataDxfId="163" dataCellStyle="Normal"/>
    <tableColumn id="8" name="KG VOLUME" dataDxfId="162" dataCellStyle="Normal"/>
    <tableColumn id="19" name="PEMBULATAN" dataDxfId="161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78910112345" displayName="Table224578910112345" ref="C2:N17" totalsRowShown="0" headerRowDxfId="157" dataDxfId="155" headerRowBorderDxfId="156">
  <tableColumns count="12">
    <tableColumn id="1" name="NOMOR" dataDxfId="154" dataCellStyle="Normal"/>
    <tableColumn id="3" name="TUJUAN" dataDxfId="153" dataCellStyle="Normal"/>
    <tableColumn id="16" name="Pick Up" dataDxfId="152"/>
    <tableColumn id="14" name="KAPAL" dataDxfId="151"/>
    <tableColumn id="15" name="ETD Kapal" dataDxfId="150"/>
    <tableColumn id="10" name="KETERANGAN" dataDxfId="149" dataCellStyle="Normal"/>
    <tableColumn id="5" name="P" dataDxfId="148" dataCellStyle="Normal"/>
    <tableColumn id="6" name="L" dataDxfId="147" dataCellStyle="Normal"/>
    <tableColumn id="7" name="T" dataDxfId="146" dataCellStyle="Normal"/>
    <tableColumn id="4" name="ACT KG" dataDxfId="145" dataCellStyle="Normal"/>
    <tableColumn id="8" name="KG VOLUME" dataDxfId="144" dataCellStyle="Normal"/>
    <tableColumn id="19" name="PEMBULATAN" dataDxfId="143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789101123456" displayName="Table2245789101123456" ref="C2:N26" totalsRowShown="0" headerRowDxfId="139" dataDxfId="137" headerRowBorderDxfId="138">
  <tableColumns count="12">
    <tableColumn id="1" name="NOMOR" dataDxfId="136" dataCellStyle="Normal"/>
    <tableColumn id="3" name="TUJUAN" dataDxfId="135" dataCellStyle="Normal"/>
    <tableColumn id="16" name="Pick Up" dataDxfId="134"/>
    <tableColumn id="14" name="KAPAL" dataDxfId="133"/>
    <tableColumn id="15" name="ETD Kapal" dataDxfId="132"/>
    <tableColumn id="10" name="KETERANGAN" dataDxfId="131" dataCellStyle="Normal"/>
    <tableColumn id="5" name="P" dataDxfId="130" dataCellStyle="Normal"/>
    <tableColumn id="6" name="L" dataDxfId="129" dataCellStyle="Normal"/>
    <tableColumn id="7" name="T" dataDxfId="128" dataCellStyle="Normal"/>
    <tableColumn id="4" name="ACT KG" dataDxfId="127" dataCellStyle="Normal"/>
    <tableColumn id="8" name="KG VOLUME" dataDxfId="126" dataCellStyle="Normal"/>
    <tableColumn id="19" name="PEMBULATAN" dataDxfId="125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6" name="Table22457891011234567" displayName="Table22457891011234567" ref="C2:N17" totalsRowShown="0" headerRowDxfId="121" dataDxfId="119" headerRowBorderDxfId="120">
  <tableColumns count="12">
    <tableColumn id="1" name="NOMOR" dataDxfId="118" dataCellStyle="Normal"/>
    <tableColumn id="3" name="TUJUAN" dataDxfId="117" dataCellStyle="Normal"/>
    <tableColumn id="16" name="Pick Up" dataDxfId="116"/>
    <tableColumn id="14" name="KAPAL" dataDxfId="115"/>
    <tableColumn id="15" name="ETD Kapal" dataDxfId="114"/>
    <tableColumn id="10" name="KETERANGAN" dataDxfId="113" dataCellStyle="Normal"/>
    <tableColumn id="5" name="P" dataDxfId="112" dataCellStyle="Normal"/>
    <tableColumn id="6" name="L" dataDxfId="111" dataCellStyle="Normal"/>
    <tableColumn id="7" name="T" dataDxfId="110" dataCellStyle="Normal"/>
    <tableColumn id="4" name="ACT KG" dataDxfId="109" dataCellStyle="Normal"/>
    <tableColumn id="8" name="KG VOLUME" dataDxfId="108" dataCellStyle="Normal"/>
    <tableColumn id="19" name="PEMBULATAN" dataDxfId="107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78910112345678" displayName="Table224578910112345678" ref="C2:N13" totalsRowShown="0" headerRowDxfId="103" dataDxfId="101" headerRowBorderDxfId="102">
  <tableColumns count="12">
    <tableColumn id="1" name="NOMOR" dataDxfId="100" dataCellStyle="Normal"/>
    <tableColumn id="3" name="TUJUAN" dataDxfId="99" dataCellStyle="Normal"/>
    <tableColumn id="16" name="Pick Up" dataDxfId="98"/>
    <tableColumn id="14" name="KAPAL" dataDxfId="97"/>
    <tableColumn id="15" name="ETD Kapal" dataDxfId="96"/>
    <tableColumn id="10" name="KETERANGAN" dataDxfId="95" dataCellStyle="Normal"/>
    <tableColumn id="5" name="P" dataDxfId="94" dataCellStyle="Normal"/>
    <tableColumn id="6" name="L" dataDxfId="93" dataCellStyle="Normal"/>
    <tableColumn id="7" name="T" dataDxfId="92" dataCellStyle="Normal"/>
    <tableColumn id="4" name="ACT KG" dataDxfId="91" dataCellStyle="Normal"/>
    <tableColumn id="8" name="KG VOLUME" dataDxfId="90" dataCellStyle="Normal"/>
    <tableColumn id="19" name="PEMBULATAN" dataDxfId="89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789101123456789" displayName="Table2245789101123456789" ref="C2:N15" totalsRowShown="0" headerRowDxfId="85" dataDxfId="83" headerRowBorderDxfId="84">
  <autoFilter ref="C2:N15"/>
  <tableColumns count="12">
    <tableColumn id="1" name="NOMOR" dataDxfId="82" dataCellStyle="Normal"/>
    <tableColumn id="3" name="TUJUAN" dataDxfId="81" dataCellStyle="Normal"/>
    <tableColumn id="16" name="Pick Up" dataDxfId="80"/>
    <tableColumn id="14" name="KAPAL" dataDxfId="79"/>
    <tableColumn id="15" name="ETD Kapal" dataDxfId="78"/>
    <tableColumn id="10" name="KETERANGAN" dataDxfId="77" dataCellStyle="Normal"/>
    <tableColumn id="5" name="P" dataDxfId="76" dataCellStyle="Normal"/>
    <tableColumn id="6" name="L" dataDxfId="75" dataCellStyle="Normal"/>
    <tableColumn id="7" name="T" dataDxfId="74" dataCellStyle="Normal"/>
    <tableColumn id="4" name="ACT KG" dataDxfId="73" dataCellStyle="Normal"/>
    <tableColumn id="8" name="KG VOLUME" dataDxfId="72" dataCellStyle="Normal"/>
    <tableColumn id="19" name="PEMBULATAN" dataDxfId="7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54"/>
  <sheetViews>
    <sheetView topLeftCell="A10" workbookViewId="0">
      <selection activeCell="D49" sqref="D49"/>
    </sheetView>
  </sheetViews>
  <sheetFormatPr defaultRowHeight="15.75" x14ac:dyDescent="0.25"/>
  <cols>
    <col min="1" max="1" width="6.42578125" style="19" customWidth="1"/>
    <col min="2" max="2" width="11.5703125" style="19" customWidth="1"/>
    <col min="3" max="3" width="10" style="19" customWidth="1"/>
    <col min="4" max="4" width="29.140625" style="19" customWidth="1"/>
    <col min="5" max="5" width="13.85546875" style="19" customWidth="1"/>
    <col min="6" max="6" width="6.85546875" style="19" bestFit="1" customWidth="1"/>
    <col min="7" max="7" width="5.28515625" style="19" customWidth="1"/>
    <col min="8" max="8" width="14.140625" style="20" bestFit="1" customWidth="1"/>
    <col min="9" max="9" width="1.5703125" style="20" customWidth="1"/>
    <col min="10" max="10" width="18.140625" style="19" customWidth="1"/>
    <col min="11" max="11" width="9.140625" style="19"/>
    <col min="12" max="12" width="15.7109375" style="19" bestFit="1" customWidth="1"/>
    <col min="13" max="16384" width="9.140625" style="19"/>
  </cols>
  <sheetData>
    <row r="2" spans="1:10" x14ac:dyDescent="0.25">
      <c r="A2" s="18" t="s">
        <v>9</v>
      </c>
    </row>
    <row r="3" spans="1:10" x14ac:dyDescent="0.25">
      <c r="A3" s="21" t="s">
        <v>10</v>
      </c>
    </row>
    <row r="4" spans="1:10" x14ac:dyDescent="0.25">
      <c r="A4" s="21" t="s">
        <v>11</v>
      </c>
    </row>
    <row r="5" spans="1:10" x14ac:dyDescent="0.25">
      <c r="A5" s="21" t="s">
        <v>12</v>
      </c>
    </row>
    <row r="6" spans="1:10" x14ac:dyDescent="0.25">
      <c r="A6" s="21" t="s">
        <v>13</v>
      </c>
    </row>
    <row r="7" spans="1:10" x14ac:dyDescent="0.25">
      <c r="A7" s="21" t="s">
        <v>14</v>
      </c>
    </row>
    <row r="9" spans="1:10" ht="16.5" thickBot="1" x14ac:dyDescent="0.3">
      <c r="A9" s="22"/>
      <c r="B9" s="22"/>
      <c r="C9" s="22"/>
      <c r="D9" s="22"/>
      <c r="E9" s="22"/>
      <c r="F9" s="22"/>
      <c r="G9" s="22"/>
      <c r="H9" s="23"/>
      <c r="I9" s="23"/>
      <c r="J9" s="22"/>
    </row>
    <row r="10" spans="1:10" ht="23.25" customHeight="1" thickBot="1" x14ac:dyDescent="0.3">
      <c r="A10" s="98" t="s">
        <v>15</v>
      </c>
      <c r="B10" s="99"/>
      <c r="C10" s="99"/>
      <c r="D10" s="99"/>
      <c r="E10" s="99"/>
      <c r="F10" s="99"/>
      <c r="G10" s="99"/>
      <c r="H10" s="99"/>
      <c r="I10" s="99"/>
      <c r="J10" s="100"/>
    </row>
    <row r="12" spans="1:10" x14ac:dyDescent="0.25">
      <c r="A12" s="19" t="s">
        <v>16</v>
      </c>
      <c r="B12" s="19" t="s">
        <v>17</v>
      </c>
      <c r="G12" s="95" t="s">
        <v>292</v>
      </c>
      <c r="H12" s="95"/>
      <c r="I12" s="24" t="s">
        <v>18</v>
      </c>
      <c r="J12" s="25" t="s">
        <v>57</v>
      </c>
    </row>
    <row r="13" spans="1:10" x14ac:dyDescent="0.25">
      <c r="G13" s="95" t="s">
        <v>19</v>
      </c>
      <c r="H13" s="95"/>
      <c r="I13" s="24" t="s">
        <v>18</v>
      </c>
      <c r="J13" s="26" t="s">
        <v>58</v>
      </c>
    </row>
    <row r="14" spans="1:10" x14ac:dyDescent="0.25">
      <c r="G14" s="95" t="s">
        <v>295</v>
      </c>
      <c r="H14" s="95"/>
      <c r="I14" s="24" t="s">
        <v>18</v>
      </c>
      <c r="J14" s="19" t="s">
        <v>296</v>
      </c>
    </row>
    <row r="15" spans="1:10" x14ac:dyDescent="0.25">
      <c r="A15" s="19" t="s">
        <v>20</v>
      </c>
      <c r="B15" s="25" t="s">
        <v>21</v>
      </c>
      <c r="C15" s="25"/>
      <c r="I15" s="24"/>
    </row>
    <row r="16" spans="1:10" ht="16.5" thickBot="1" x14ac:dyDescent="0.3"/>
    <row r="17" spans="1:12" ht="26.25" customHeight="1" x14ac:dyDescent="0.25">
      <c r="A17" s="27" t="s">
        <v>22</v>
      </c>
      <c r="B17" s="28" t="s">
        <v>23</v>
      </c>
      <c r="C17" s="28" t="s">
        <v>24</v>
      </c>
      <c r="D17" s="28" t="s">
        <v>25</v>
      </c>
      <c r="E17" s="28" t="s">
        <v>26</v>
      </c>
      <c r="F17" s="29" t="s">
        <v>27</v>
      </c>
      <c r="G17" s="29" t="s">
        <v>28</v>
      </c>
      <c r="H17" s="101" t="s">
        <v>29</v>
      </c>
      <c r="I17" s="102"/>
      <c r="J17" s="30" t="s">
        <v>30</v>
      </c>
    </row>
    <row r="18" spans="1:12" ht="48" customHeight="1" x14ac:dyDescent="0.25">
      <c r="A18" s="31">
        <v>1</v>
      </c>
      <c r="B18" s="32">
        <v>44416</v>
      </c>
      <c r="C18" s="33" t="s">
        <v>56</v>
      </c>
      <c r="D18" s="34" t="s">
        <v>53</v>
      </c>
      <c r="E18" s="34" t="s">
        <v>293</v>
      </c>
      <c r="F18" s="35">
        <v>4</v>
      </c>
      <c r="G18" s="36">
        <v>222</v>
      </c>
      <c r="H18" s="96">
        <v>7000</v>
      </c>
      <c r="I18" s="97"/>
      <c r="J18" s="37">
        <f>G18*H18</f>
        <v>1554000</v>
      </c>
      <c r="L18"/>
    </row>
    <row r="19" spans="1:12" ht="48" customHeight="1" x14ac:dyDescent="0.25">
      <c r="A19" s="31">
        <f>A18+1</f>
        <v>2</v>
      </c>
      <c r="B19" s="32">
        <v>44416</v>
      </c>
      <c r="C19" s="33" t="s">
        <v>71</v>
      </c>
      <c r="D19" s="34" t="s">
        <v>53</v>
      </c>
      <c r="E19" s="34" t="s">
        <v>293</v>
      </c>
      <c r="F19" s="35">
        <v>5</v>
      </c>
      <c r="G19" s="35">
        <v>67</v>
      </c>
      <c r="H19" s="96">
        <v>7000</v>
      </c>
      <c r="I19" s="97"/>
      <c r="J19" s="37">
        <f t="shared" ref="J19:J30" si="0">G19*H19</f>
        <v>469000</v>
      </c>
      <c r="L19"/>
    </row>
    <row r="20" spans="1:12" ht="48" customHeight="1" x14ac:dyDescent="0.25">
      <c r="A20" s="31">
        <f t="shared" ref="A20:A30" si="1">A19+1</f>
        <v>3</v>
      </c>
      <c r="B20" s="32">
        <v>44417</v>
      </c>
      <c r="C20" s="33" t="s">
        <v>72</v>
      </c>
      <c r="D20" s="34" t="s">
        <v>53</v>
      </c>
      <c r="E20" s="34" t="s">
        <v>293</v>
      </c>
      <c r="F20" s="35">
        <v>13</v>
      </c>
      <c r="G20" s="35">
        <v>270</v>
      </c>
      <c r="H20" s="96">
        <v>7000</v>
      </c>
      <c r="I20" s="97"/>
      <c r="J20" s="37">
        <f t="shared" si="0"/>
        <v>1890000</v>
      </c>
      <c r="L20"/>
    </row>
    <row r="21" spans="1:12" ht="48" customHeight="1" x14ac:dyDescent="0.25">
      <c r="A21" s="31">
        <f t="shared" si="1"/>
        <v>4</v>
      </c>
      <c r="B21" s="32">
        <v>44418</v>
      </c>
      <c r="C21" s="33" t="s">
        <v>112</v>
      </c>
      <c r="D21" s="34" t="s">
        <v>53</v>
      </c>
      <c r="E21" s="34" t="s">
        <v>293</v>
      </c>
      <c r="F21" s="35">
        <v>22</v>
      </c>
      <c r="G21" s="35">
        <v>429</v>
      </c>
      <c r="H21" s="96">
        <v>7000</v>
      </c>
      <c r="I21" s="97"/>
      <c r="J21" s="37">
        <f t="shared" si="0"/>
        <v>3003000</v>
      </c>
      <c r="L21"/>
    </row>
    <row r="22" spans="1:12" ht="48" customHeight="1" x14ac:dyDescent="0.25">
      <c r="A22" s="31">
        <f t="shared" si="1"/>
        <v>5</v>
      </c>
      <c r="B22" s="32">
        <v>44419</v>
      </c>
      <c r="C22" s="33" t="s">
        <v>114</v>
      </c>
      <c r="D22" s="34" t="s">
        <v>53</v>
      </c>
      <c r="E22" s="34" t="s">
        <v>293</v>
      </c>
      <c r="F22" s="35">
        <v>15</v>
      </c>
      <c r="G22" s="35">
        <v>428</v>
      </c>
      <c r="H22" s="96">
        <v>7000</v>
      </c>
      <c r="I22" s="97"/>
      <c r="J22" s="37">
        <f>G22*H22</f>
        <v>2996000</v>
      </c>
      <c r="L22"/>
    </row>
    <row r="23" spans="1:12" ht="48" customHeight="1" x14ac:dyDescent="0.25">
      <c r="A23" s="31">
        <f t="shared" si="1"/>
        <v>6</v>
      </c>
      <c r="B23" s="32">
        <v>44420</v>
      </c>
      <c r="C23" s="33" t="s">
        <v>132</v>
      </c>
      <c r="D23" s="34" t="s">
        <v>53</v>
      </c>
      <c r="E23" s="34" t="s">
        <v>293</v>
      </c>
      <c r="F23" s="35">
        <v>24</v>
      </c>
      <c r="G23" s="35">
        <v>418</v>
      </c>
      <c r="H23" s="96">
        <v>7000</v>
      </c>
      <c r="I23" s="97"/>
      <c r="J23" s="37">
        <f>G23*H23</f>
        <v>2926000</v>
      </c>
      <c r="L23"/>
    </row>
    <row r="24" spans="1:12" ht="48" customHeight="1" x14ac:dyDescent="0.25">
      <c r="A24" s="31">
        <f t="shared" si="1"/>
        <v>7</v>
      </c>
      <c r="B24" s="32">
        <v>44421</v>
      </c>
      <c r="C24" s="33" t="s">
        <v>181</v>
      </c>
      <c r="D24" s="34" t="s">
        <v>53</v>
      </c>
      <c r="E24" s="34" t="s">
        <v>293</v>
      </c>
      <c r="F24" s="35">
        <v>15</v>
      </c>
      <c r="G24" s="35">
        <v>170</v>
      </c>
      <c r="H24" s="96">
        <v>7000</v>
      </c>
      <c r="I24" s="97"/>
      <c r="J24" s="37">
        <f>G24*H24</f>
        <v>1190000</v>
      </c>
      <c r="L24"/>
    </row>
    <row r="25" spans="1:12" ht="48" customHeight="1" x14ac:dyDescent="0.25">
      <c r="A25" s="31">
        <f t="shared" si="1"/>
        <v>8</v>
      </c>
      <c r="B25" s="32">
        <v>44421</v>
      </c>
      <c r="C25" s="33" t="s">
        <v>196</v>
      </c>
      <c r="D25" s="34" t="s">
        <v>53</v>
      </c>
      <c r="E25" s="34" t="s">
        <v>293</v>
      </c>
      <c r="F25" s="35">
        <v>11</v>
      </c>
      <c r="G25" s="35">
        <v>196</v>
      </c>
      <c r="H25" s="96">
        <v>7000</v>
      </c>
      <c r="I25" s="97"/>
      <c r="J25" s="37">
        <f t="shared" si="0"/>
        <v>1372000</v>
      </c>
      <c r="L25"/>
    </row>
    <row r="26" spans="1:12" ht="48" customHeight="1" x14ac:dyDescent="0.25">
      <c r="A26" s="31">
        <f t="shared" si="1"/>
        <v>9</v>
      </c>
      <c r="B26" s="32" t="s">
        <v>212</v>
      </c>
      <c r="C26" s="33" t="s">
        <v>182</v>
      </c>
      <c r="D26" s="34" t="s">
        <v>53</v>
      </c>
      <c r="E26" s="34" t="s">
        <v>293</v>
      </c>
      <c r="F26" s="35">
        <v>13</v>
      </c>
      <c r="G26" s="35">
        <v>254</v>
      </c>
      <c r="H26" s="96">
        <v>7000</v>
      </c>
      <c r="I26" s="97"/>
      <c r="J26" s="37">
        <f t="shared" si="0"/>
        <v>1778000</v>
      </c>
      <c r="L26"/>
    </row>
    <row r="27" spans="1:12" ht="48" customHeight="1" x14ac:dyDescent="0.25">
      <c r="A27" s="31">
        <f t="shared" si="1"/>
        <v>10</v>
      </c>
      <c r="B27" s="32" t="s">
        <v>212</v>
      </c>
      <c r="C27" s="33" t="s">
        <v>238</v>
      </c>
      <c r="D27" s="34" t="s">
        <v>53</v>
      </c>
      <c r="E27" s="34" t="s">
        <v>293</v>
      </c>
      <c r="F27" s="35">
        <v>21</v>
      </c>
      <c r="G27" s="35">
        <v>333</v>
      </c>
      <c r="H27" s="96">
        <v>7000</v>
      </c>
      <c r="I27" s="97"/>
      <c r="J27" s="37">
        <f t="shared" si="0"/>
        <v>2331000</v>
      </c>
      <c r="L27"/>
    </row>
    <row r="28" spans="1:12" ht="48" customHeight="1" x14ac:dyDescent="0.25">
      <c r="A28" s="31">
        <f t="shared" si="1"/>
        <v>11</v>
      </c>
      <c r="B28" s="32">
        <v>44423</v>
      </c>
      <c r="C28" s="33" t="s">
        <v>256</v>
      </c>
      <c r="D28" s="34" t="s">
        <v>53</v>
      </c>
      <c r="E28" s="34" t="s">
        <v>293</v>
      </c>
      <c r="F28" s="35">
        <v>13</v>
      </c>
      <c r="G28" s="35">
        <v>289</v>
      </c>
      <c r="H28" s="96">
        <v>7000</v>
      </c>
      <c r="I28" s="97"/>
      <c r="J28" s="37">
        <f t="shared" si="0"/>
        <v>2023000</v>
      </c>
      <c r="L28"/>
    </row>
    <row r="29" spans="1:12" ht="48" customHeight="1" x14ac:dyDescent="0.25">
      <c r="A29" s="31">
        <f t="shared" si="1"/>
        <v>12</v>
      </c>
      <c r="B29" s="32">
        <v>44423</v>
      </c>
      <c r="C29" s="33" t="s">
        <v>257</v>
      </c>
      <c r="D29" s="34" t="s">
        <v>53</v>
      </c>
      <c r="E29" s="34" t="s">
        <v>293</v>
      </c>
      <c r="F29" s="35">
        <v>22</v>
      </c>
      <c r="G29" s="35">
        <v>236</v>
      </c>
      <c r="H29" s="96">
        <v>7000</v>
      </c>
      <c r="I29" s="97"/>
      <c r="J29" s="37">
        <f t="shared" si="0"/>
        <v>1652000</v>
      </c>
      <c r="L29"/>
    </row>
    <row r="30" spans="1:12" ht="48" customHeight="1" x14ac:dyDescent="0.25">
      <c r="A30" s="31">
        <f t="shared" si="1"/>
        <v>13</v>
      </c>
      <c r="B30" s="32">
        <v>44424</v>
      </c>
      <c r="C30" s="33" t="s">
        <v>291</v>
      </c>
      <c r="D30" s="34" t="s">
        <v>53</v>
      </c>
      <c r="E30" s="34" t="s">
        <v>293</v>
      </c>
      <c r="F30" s="35">
        <v>8</v>
      </c>
      <c r="G30" s="35">
        <v>92</v>
      </c>
      <c r="H30" s="96">
        <v>7000</v>
      </c>
      <c r="I30" s="97"/>
      <c r="J30" s="37">
        <f t="shared" si="0"/>
        <v>644000</v>
      </c>
      <c r="L30"/>
    </row>
    <row r="31" spans="1:12" ht="32.25" customHeight="1" thickBot="1" x14ac:dyDescent="0.3">
      <c r="A31" s="103" t="s">
        <v>31</v>
      </c>
      <c r="B31" s="104"/>
      <c r="C31" s="104"/>
      <c r="D31" s="104"/>
      <c r="E31" s="104"/>
      <c r="F31" s="104"/>
      <c r="G31" s="104"/>
      <c r="H31" s="104"/>
      <c r="I31" s="105"/>
      <c r="J31" s="38">
        <f>SUM(J18:J30)</f>
        <v>23828000</v>
      </c>
      <c r="L31" s="91">
        <f>BKI032210029579!O7+BKI032210029973!O8+BKI032210029827!O16+BKI032210029868!O25+BKI032210029785!O18+BKI032210029876!O27+BKI032210029751!O18+BKI032210029884!O14+BKI032210029819!O16+BKI032210029777!O24+BKI032210029843!O16+BKI032210029769!O25+BKI032210029850!O11</f>
        <v>23828000</v>
      </c>
    </row>
    <row r="32" spans="1:12" x14ac:dyDescent="0.25">
      <c r="A32" s="106"/>
      <c r="B32" s="106"/>
      <c r="C32" s="39"/>
      <c r="D32" s="39"/>
      <c r="E32" s="39"/>
      <c r="F32" s="39"/>
      <c r="G32" s="39"/>
      <c r="H32" s="40"/>
      <c r="I32" s="40"/>
      <c r="J32" s="41"/>
    </row>
    <row r="33" spans="1:18" x14ac:dyDescent="0.25">
      <c r="A33" s="39"/>
      <c r="B33" s="39"/>
      <c r="C33" s="39"/>
      <c r="D33" s="39"/>
      <c r="E33" s="39"/>
      <c r="F33" s="39"/>
      <c r="G33" s="39"/>
      <c r="H33" s="42" t="s">
        <v>32</v>
      </c>
      <c r="I33" s="43" t="e">
        <f>#REF!*1%</f>
        <v>#REF!</v>
      </c>
      <c r="J33" s="41">
        <f>J31*1%</f>
        <v>238280</v>
      </c>
    </row>
    <row r="34" spans="1:18" x14ac:dyDescent="0.25">
      <c r="A34" s="39"/>
      <c r="B34" s="39"/>
      <c r="C34" s="39"/>
      <c r="D34" s="39"/>
      <c r="E34" s="39"/>
      <c r="F34" s="39"/>
      <c r="G34" s="39"/>
      <c r="H34" s="42" t="s">
        <v>33</v>
      </c>
      <c r="I34" s="41">
        <f>I32*10%</f>
        <v>0</v>
      </c>
      <c r="J34" s="41">
        <v>0</v>
      </c>
    </row>
    <row r="35" spans="1:18" ht="16.5" thickBot="1" x14ac:dyDescent="0.3">
      <c r="E35" s="18"/>
      <c r="F35" s="18"/>
      <c r="G35" s="18"/>
      <c r="H35" s="44" t="s">
        <v>34</v>
      </c>
      <c r="I35" s="45">
        <v>0</v>
      </c>
      <c r="J35" s="45">
        <v>0</v>
      </c>
      <c r="R35" s="19" t="s">
        <v>8</v>
      </c>
    </row>
    <row r="36" spans="1:18" x14ac:dyDescent="0.25">
      <c r="E36" s="18"/>
      <c r="F36" s="18"/>
      <c r="G36" s="18"/>
      <c r="H36" s="46" t="s">
        <v>35</v>
      </c>
      <c r="I36" s="47" t="e">
        <f>I31+I33</f>
        <v>#REF!</v>
      </c>
      <c r="J36" s="47">
        <f>J31+J33</f>
        <v>24066280</v>
      </c>
      <c r="L36" s="86"/>
    </row>
    <row r="37" spans="1:18" x14ac:dyDescent="0.25">
      <c r="E37" s="18"/>
      <c r="F37" s="18"/>
      <c r="G37" s="18"/>
      <c r="H37" s="46"/>
      <c r="I37" s="47"/>
      <c r="J37" s="47"/>
    </row>
    <row r="38" spans="1:18" x14ac:dyDescent="0.25">
      <c r="A38" s="18" t="s">
        <v>297</v>
      </c>
      <c r="D38" s="18"/>
      <c r="E38" s="18"/>
      <c r="F38" s="18"/>
      <c r="G38" s="18"/>
      <c r="H38" s="46"/>
      <c r="I38" s="46"/>
      <c r="J38" s="47"/>
    </row>
    <row r="39" spans="1:18" x14ac:dyDescent="0.25">
      <c r="A39" s="48"/>
      <c r="D39" s="18"/>
      <c r="E39" s="18"/>
      <c r="F39" s="18"/>
      <c r="G39" s="18"/>
      <c r="H39" s="46"/>
      <c r="I39" s="46"/>
      <c r="J39" s="47"/>
    </row>
    <row r="40" spans="1:18" x14ac:dyDescent="0.25">
      <c r="D40" s="18"/>
      <c r="E40" s="18"/>
      <c r="F40" s="18"/>
      <c r="G40" s="18"/>
      <c r="H40" s="46"/>
      <c r="I40" s="46"/>
      <c r="J40" s="47"/>
    </row>
    <row r="41" spans="1:18" x14ac:dyDescent="0.25">
      <c r="A41" s="49" t="s">
        <v>36</v>
      </c>
    </row>
    <row r="42" spans="1:18" x14ac:dyDescent="0.25">
      <c r="A42" s="50" t="s">
        <v>37</v>
      </c>
      <c r="B42" s="51"/>
      <c r="C42" s="51"/>
      <c r="D42" s="52"/>
      <c r="E42" s="52"/>
      <c r="F42" s="52"/>
      <c r="G42" s="52"/>
    </row>
    <row r="43" spans="1:18" x14ac:dyDescent="0.25">
      <c r="A43" s="50" t="s">
        <v>38</v>
      </c>
      <c r="B43" s="51"/>
      <c r="C43" s="51"/>
      <c r="D43" s="52"/>
      <c r="E43" s="52"/>
      <c r="F43" s="52"/>
      <c r="G43" s="52"/>
    </row>
    <row r="44" spans="1:18" x14ac:dyDescent="0.25">
      <c r="A44" s="53" t="s">
        <v>39</v>
      </c>
      <c r="B44" s="54"/>
      <c r="C44" s="54"/>
      <c r="D44" s="52"/>
      <c r="E44" s="52"/>
      <c r="F44" s="52"/>
      <c r="G44" s="52"/>
    </row>
    <row r="45" spans="1:18" x14ac:dyDescent="0.25">
      <c r="A45" s="55" t="s">
        <v>9</v>
      </c>
      <c r="B45" s="56"/>
      <c r="C45" s="56"/>
      <c r="D45" s="52"/>
      <c r="E45" s="52"/>
      <c r="F45" s="52"/>
      <c r="G45" s="52"/>
    </row>
    <row r="46" spans="1:18" x14ac:dyDescent="0.25">
      <c r="A46" s="57"/>
      <c r="B46" s="57"/>
      <c r="C46" s="57"/>
    </row>
    <row r="47" spans="1:18" x14ac:dyDescent="0.25">
      <c r="H47" s="58" t="s">
        <v>40</v>
      </c>
      <c r="I47" s="92" t="str">
        <f>+J13</f>
        <v xml:space="preserve"> 27 Agustus 2021</v>
      </c>
      <c r="J47" s="93"/>
    </row>
    <row r="51" spans="8:10" ht="18" customHeight="1" x14ac:dyDescent="0.25"/>
    <row r="52" spans="8:10" ht="17.25" customHeight="1" x14ac:dyDescent="0.25"/>
    <row r="54" spans="8:10" x14ac:dyDescent="0.25">
      <c r="H54" s="94" t="s">
        <v>41</v>
      </c>
      <c r="I54" s="94"/>
      <c r="J54" s="94"/>
    </row>
  </sheetData>
  <mergeCells count="22">
    <mergeCell ref="A10:J10"/>
    <mergeCell ref="H17:I17"/>
    <mergeCell ref="H18:I18"/>
    <mergeCell ref="A31:I31"/>
    <mergeCell ref="A32:B32"/>
    <mergeCell ref="H19:I19"/>
    <mergeCell ref="H20:I20"/>
    <mergeCell ref="H21:I21"/>
    <mergeCell ref="H25:I25"/>
    <mergeCell ref="H23:I23"/>
    <mergeCell ref="H22:I22"/>
    <mergeCell ref="H26:I26"/>
    <mergeCell ref="H29:I29"/>
    <mergeCell ref="H30:I30"/>
    <mergeCell ref="H24:I24"/>
    <mergeCell ref="I47:J47"/>
    <mergeCell ref="H54:J54"/>
    <mergeCell ref="G14:H14"/>
    <mergeCell ref="G13:H13"/>
    <mergeCell ref="G12:H12"/>
    <mergeCell ref="H27:I27"/>
    <mergeCell ref="H28:I2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P36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8.7109375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7" t="s">
        <v>182</v>
      </c>
      <c r="B3" s="80" t="s">
        <v>197</v>
      </c>
      <c r="C3" s="9" t="s">
        <v>198</v>
      </c>
      <c r="D3" s="81" t="s">
        <v>53</v>
      </c>
      <c r="E3" s="13" t="s">
        <v>212</v>
      </c>
      <c r="F3" s="81" t="s">
        <v>110</v>
      </c>
      <c r="G3" s="13">
        <v>44422</v>
      </c>
      <c r="H3" s="10" t="s">
        <v>111</v>
      </c>
      <c r="I3" s="1">
        <v>46</v>
      </c>
      <c r="J3" s="1">
        <v>27</v>
      </c>
      <c r="K3" s="1">
        <v>15</v>
      </c>
      <c r="L3" s="1">
        <v>5</v>
      </c>
      <c r="M3" s="87">
        <v>4.6574999999999998</v>
      </c>
      <c r="N3" s="8">
        <v>5</v>
      </c>
      <c r="O3" s="68">
        <v>7000</v>
      </c>
      <c r="P3" s="69">
        <f>Table2245789101123456789[[#This Row],[PEMBULATAN]]*O3</f>
        <v>35000</v>
      </c>
    </row>
    <row r="4" spans="1:16" ht="26.25" customHeight="1" x14ac:dyDescent="0.2">
      <c r="A4" s="108"/>
      <c r="B4" s="80"/>
      <c r="C4" s="9" t="s">
        <v>199</v>
      </c>
      <c r="D4" s="81" t="s">
        <v>53</v>
      </c>
      <c r="E4" s="13" t="s">
        <v>212</v>
      </c>
      <c r="F4" s="81" t="s">
        <v>110</v>
      </c>
      <c r="G4" s="13">
        <v>44422</v>
      </c>
      <c r="H4" s="10" t="s">
        <v>111</v>
      </c>
      <c r="I4" s="1">
        <v>103</v>
      </c>
      <c r="J4" s="1">
        <v>26</v>
      </c>
      <c r="K4" s="1">
        <v>15</v>
      </c>
      <c r="L4" s="1">
        <v>10</v>
      </c>
      <c r="M4" s="87">
        <v>10.0425</v>
      </c>
      <c r="N4" s="8">
        <v>10</v>
      </c>
      <c r="O4" s="68">
        <v>7000</v>
      </c>
      <c r="P4" s="69">
        <f>Table2245789101123456789[[#This Row],[PEMBULATAN]]*O4</f>
        <v>70000</v>
      </c>
    </row>
    <row r="5" spans="1:16" ht="26.25" customHeight="1" x14ac:dyDescent="0.2">
      <c r="A5" s="14"/>
      <c r="B5" s="14"/>
      <c r="C5" s="9" t="s">
        <v>200</v>
      </c>
      <c r="D5" s="81" t="s">
        <v>53</v>
      </c>
      <c r="E5" s="13" t="s">
        <v>212</v>
      </c>
      <c r="F5" s="81" t="s">
        <v>110</v>
      </c>
      <c r="G5" s="13">
        <v>44422</v>
      </c>
      <c r="H5" s="10" t="s">
        <v>111</v>
      </c>
      <c r="I5" s="1">
        <v>42</v>
      </c>
      <c r="J5" s="1">
        <v>34</v>
      </c>
      <c r="K5" s="1">
        <v>34</v>
      </c>
      <c r="L5" s="1">
        <v>23</v>
      </c>
      <c r="M5" s="87">
        <v>12.138</v>
      </c>
      <c r="N5" s="8">
        <v>23</v>
      </c>
      <c r="O5" s="68">
        <v>7000</v>
      </c>
      <c r="P5" s="69">
        <f>Table2245789101123456789[[#This Row],[PEMBULATAN]]*O5</f>
        <v>161000</v>
      </c>
    </row>
    <row r="6" spans="1:16" ht="26.25" customHeight="1" x14ac:dyDescent="0.2">
      <c r="A6" s="14"/>
      <c r="B6" s="14"/>
      <c r="C6" s="78" t="s">
        <v>201</v>
      </c>
      <c r="D6" s="84" t="s">
        <v>53</v>
      </c>
      <c r="E6" s="13" t="s">
        <v>212</v>
      </c>
      <c r="F6" s="81" t="s">
        <v>110</v>
      </c>
      <c r="G6" s="13">
        <v>44422</v>
      </c>
      <c r="H6" s="82" t="s">
        <v>111</v>
      </c>
      <c r="I6" s="17">
        <v>59</v>
      </c>
      <c r="J6" s="17">
        <v>35</v>
      </c>
      <c r="K6" s="17">
        <v>32</v>
      </c>
      <c r="L6" s="17">
        <v>8</v>
      </c>
      <c r="M6" s="88">
        <v>16.52</v>
      </c>
      <c r="N6" s="77">
        <v>17</v>
      </c>
      <c r="O6" s="68">
        <v>7000</v>
      </c>
      <c r="P6" s="69">
        <f>Table2245789101123456789[[#This Row],[PEMBULATAN]]*O6</f>
        <v>119000</v>
      </c>
    </row>
    <row r="7" spans="1:16" ht="26.25" customHeight="1" x14ac:dyDescent="0.2">
      <c r="A7" s="14"/>
      <c r="B7" s="14"/>
      <c r="C7" s="78" t="s">
        <v>202</v>
      </c>
      <c r="D7" s="84" t="s">
        <v>53</v>
      </c>
      <c r="E7" s="13" t="s">
        <v>212</v>
      </c>
      <c r="F7" s="81" t="s">
        <v>110</v>
      </c>
      <c r="G7" s="13">
        <v>44422</v>
      </c>
      <c r="H7" s="82" t="s">
        <v>111</v>
      </c>
      <c r="I7" s="17">
        <v>47</v>
      </c>
      <c r="J7" s="17">
        <v>30</v>
      </c>
      <c r="K7" s="17">
        <v>11</v>
      </c>
      <c r="L7" s="17">
        <v>7</v>
      </c>
      <c r="M7" s="88">
        <v>3.8774999999999999</v>
      </c>
      <c r="N7" s="77">
        <v>7</v>
      </c>
      <c r="O7" s="68">
        <v>7000</v>
      </c>
      <c r="P7" s="69">
        <f>Table2245789101123456789[[#This Row],[PEMBULATAN]]*O7</f>
        <v>49000</v>
      </c>
    </row>
    <row r="8" spans="1:16" ht="26.25" customHeight="1" x14ac:dyDescent="0.2">
      <c r="A8" s="14"/>
      <c r="B8" s="14"/>
      <c r="C8" s="78" t="s">
        <v>203</v>
      </c>
      <c r="D8" s="84" t="s">
        <v>53</v>
      </c>
      <c r="E8" s="13" t="s">
        <v>212</v>
      </c>
      <c r="F8" s="81" t="s">
        <v>110</v>
      </c>
      <c r="G8" s="13">
        <v>44422</v>
      </c>
      <c r="H8" s="82" t="s">
        <v>111</v>
      </c>
      <c r="I8" s="17">
        <v>53</v>
      </c>
      <c r="J8" s="17">
        <v>48</v>
      </c>
      <c r="K8" s="17">
        <v>29</v>
      </c>
      <c r="L8" s="17">
        <v>13</v>
      </c>
      <c r="M8" s="88">
        <v>18.443999999999999</v>
      </c>
      <c r="N8" s="77">
        <v>19</v>
      </c>
      <c r="O8" s="68">
        <v>7000</v>
      </c>
      <c r="P8" s="69">
        <f>Table2245789101123456789[[#This Row],[PEMBULATAN]]*O8</f>
        <v>133000</v>
      </c>
    </row>
    <row r="9" spans="1:16" ht="26.25" customHeight="1" x14ac:dyDescent="0.2">
      <c r="A9" s="14"/>
      <c r="B9" s="14"/>
      <c r="C9" s="78" t="s">
        <v>204</v>
      </c>
      <c r="D9" s="84" t="s">
        <v>53</v>
      </c>
      <c r="E9" s="13" t="s">
        <v>212</v>
      </c>
      <c r="F9" s="81" t="s">
        <v>110</v>
      </c>
      <c r="G9" s="13">
        <v>44422</v>
      </c>
      <c r="H9" s="82" t="s">
        <v>111</v>
      </c>
      <c r="I9" s="17">
        <v>64</v>
      </c>
      <c r="J9" s="17">
        <v>59</v>
      </c>
      <c r="K9" s="17">
        <v>38</v>
      </c>
      <c r="L9" s="17">
        <v>24</v>
      </c>
      <c r="M9" s="88">
        <v>35.872</v>
      </c>
      <c r="N9" s="77">
        <v>36</v>
      </c>
      <c r="O9" s="68">
        <v>7000</v>
      </c>
      <c r="P9" s="69">
        <f>Table2245789101123456789[[#This Row],[PEMBULATAN]]*O9</f>
        <v>252000</v>
      </c>
    </row>
    <row r="10" spans="1:16" ht="26.25" customHeight="1" x14ac:dyDescent="0.2">
      <c r="A10" s="14"/>
      <c r="B10" s="14"/>
      <c r="C10" s="78" t="s">
        <v>205</v>
      </c>
      <c r="D10" s="84" t="s">
        <v>53</v>
      </c>
      <c r="E10" s="13" t="s">
        <v>212</v>
      </c>
      <c r="F10" s="81" t="s">
        <v>110</v>
      </c>
      <c r="G10" s="13">
        <v>44422</v>
      </c>
      <c r="H10" s="82" t="s">
        <v>111</v>
      </c>
      <c r="I10" s="17">
        <v>94</v>
      </c>
      <c r="J10" s="17">
        <v>59</v>
      </c>
      <c r="K10" s="17">
        <v>39</v>
      </c>
      <c r="L10" s="17">
        <v>40</v>
      </c>
      <c r="M10" s="88">
        <v>54.073500000000003</v>
      </c>
      <c r="N10" s="77">
        <v>54</v>
      </c>
      <c r="O10" s="68">
        <v>7000</v>
      </c>
      <c r="P10" s="69">
        <f>Table2245789101123456789[[#This Row],[PEMBULATAN]]*O10</f>
        <v>378000</v>
      </c>
    </row>
    <row r="11" spans="1:16" ht="26.25" customHeight="1" x14ac:dyDescent="0.2">
      <c r="A11" s="14"/>
      <c r="B11" s="14"/>
      <c r="C11" s="78" t="s">
        <v>206</v>
      </c>
      <c r="D11" s="84" t="s">
        <v>53</v>
      </c>
      <c r="E11" s="13" t="s">
        <v>212</v>
      </c>
      <c r="F11" s="81" t="s">
        <v>110</v>
      </c>
      <c r="G11" s="13">
        <v>44422</v>
      </c>
      <c r="H11" s="82" t="s">
        <v>111</v>
      </c>
      <c r="I11" s="17">
        <v>91</v>
      </c>
      <c r="J11" s="17">
        <v>69</v>
      </c>
      <c r="K11" s="17">
        <v>32</v>
      </c>
      <c r="L11" s="17">
        <v>3</v>
      </c>
      <c r="M11" s="88">
        <v>50.231999999999999</v>
      </c>
      <c r="N11" s="77">
        <v>50</v>
      </c>
      <c r="O11" s="68">
        <v>7000</v>
      </c>
      <c r="P11" s="69">
        <f>Table2245789101123456789[[#This Row],[PEMBULATAN]]*O11</f>
        <v>350000</v>
      </c>
    </row>
    <row r="12" spans="1:16" ht="26.25" customHeight="1" x14ac:dyDescent="0.2">
      <c r="A12" s="14"/>
      <c r="B12" s="14"/>
      <c r="C12" s="78" t="s">
        <v>207</v>
      </c>
      <c r="D12" s="84" t="s">
        <v>53</v>
      </c>
      <c r="E12" s="13" t="s">
        <v>212</v>
      </c>
      <c r="F12" s="81" t="s">
        <v>110</v>
      </c>
      <c r="G12" s="13">
        <v>44422</v>
      </c>
      <c r="H12" s="82" t="s">
        <v>111</v>
      </c>
      <c r="I12" s="17">
        <v>51</v>
      </c>
      <c r="J12" s="17">
        <v>36</v>
      </c>
      <c r="K12" s="17">
        <v>33</v>
      </c>
      <c r="L12" s="17">
        <v>12</v>
      </c>
      <c r="M12" s="88">
        <v>15.147</v>
      </c>
      <c r="N12" s="77">
        <v>15</v>
      </c>
      <c r="O12" s="68">
        <v>7000</v>
      </c>
      <c r="P12" s="69">
        <f>Table2245789101123456789[[#This Row],[PEMBULATAN]]*O12</f>
        <v>105000</v>
      </c>
    </row>
    <row r="13" spans="1:16" ht="26.25" customHeight="1" x14ac:dyDescent="0.2">
      <c r="A13" s="14"/>
      <c r="B13" s="14"/>
      <c r="C13" s="78" t="s">
        <v>208</v>
      </c>
      <c r="D13" s="84" t="s">
        <v>53</v>
      </c>
      <c r="E13" s="13" t="s">
        <v>212</v>
      </c>
      <c r="F13" s="81" t="s">
        <v>110</v>
      </c>
      <c r="G13" s="13">
        <v>44422</v>
      </c>
      <c r="H13" s="82" t="s">
        <v>111</v>
      </c>
      <c r="I13" s="17">
        <v>49</v>
      </c>
      <c r="J13" s="17">
        <v>30</v>
      </c>
      <c r="K13" s="17">
        <v>19</v>
      </c>
      <c r="L13" s="17">
        <v>5</v>
      </c>
      <c r="M13" s="88">
        <v>6.9824999999999999</v>
      </c>
      <c r="N13" s="77">
        <v>7</v>
      </c>
      <c r="O13" s="68">
        <v>7000</v>
      </c>
      <c r="P13" s="69">
        <f>Table2245789101123456789[[#This Row],[PEMBULATAN]]*O13</f>
        <v>49000</v>
      </c>
    </row>
    <row r="14" spans="1:16" ht="26.25" customHeight="1" x14ac:dyDescent="0.2">
      <c r="A14" s="14"/>
      <c r="B14" s="15"/>
      <c r="C14" s="78" t="s">
        <v>209</v>
      </c>
      <c r="D14" s="84" t="s">
        <v>53</v>
      </c>
      <c r="E14" s="13" t="s">
        <v>212</v>
      </c>
      <c r="F14" s="81" t="s">
        <v>110</v>
      </c>
      <c r="G14" s="13">
        <v>44422</v>
      </c>
      <c r="H14" s="82" t="s">
        <v>111</v>
      </c>
      <c r="I14" s="17">
        <v>33</v>
      </c>
      <c r="J14" s="17">
        <v>27</v>
      </c>
      <c r="K14" s="17">
        <v>15</v>
      </c>
      <c r="L14" s="17">
        <v>5</v>
      </c>
      <c r="M14" s="88">
        <v>3.3412500000000001</v>
      </c>
      <c r="N14" s="77">
        <v>5</v>
      </c>
      <c r="O14" s="68">
        <v>7000</v>
      </c>
      <c r="P14" s="69">
        <f>Table2245789101123456789[[#This Row],[PEMBULATAN]]*O14</f>
        <v>35000</v>
      </c>
    </row>
    <row r="15" spans="1:16" ht="26.25" customHeight="1" x14ac:dyDescent="0.2">
      <c r="A15" s="14"/>
      <c r="B15" s="83" t="s">
        <v>210</v>
      </c>
      <c r="C15" s="78" t="s">
        <v>211</v>
      </c>
      <c r="D15" s="84" t="s">
        <v>53</v>
      </c>
      <c r="E15" s="13" t="s">
        <v>212</v>
      </c>
      <c r="F15" s="81" t="s">
        <v>110</v>
      </c>
      <c r="G15" s="13">
        <v>44422</v>
      </c>
      <c r="H15" s="82" t="s">
        <v>111</v>
      </c>
      <c r="I15" s="17">
        <v>36</v>
      </c>
      <c r="J15" s="17">
        <v>26</v>
      </c>
      <c r="K15" s="17">
        <v>26</v>
      </c>
      <c r="L15" s="17">
        <v>3</v>
      </c>
      <c r="M15" s="88">
        <v>6.0839999999999996</v>
      </c>
      <c r="N15" s="77">
        <v>6</v>
      </c>
      <c r="O15" s="68">
        <v>7000</v>
      </c>
      <c r="P15" s="69">
        <f>Table2245789101123456789[[#This Row],[PEMBULATAN]]*O15</f>
        <v>42000</v>
      </c>
    </row>
    <row r="16" spans="1:16" ht="22.5" customHeight="1" x14ac:dyDescent="0.2">
      <c r="A16" s="109" t="s">
        <v>31</v>
      </c>
      <c r="B16" s="114"/>
      <c r="C16" s="110"/>
      <c r="D16" s="110"/>
      <c r="E16" s="110"/>
      <c r="F16" s="110"/>
      <c r="G16" s="110"/>
      <c r="H16" s="110"/>
      <c r="I16" s="110"/>
      <c r="J16" s="110"/>
      <c r="K16" s="110"/>
      <c r="L16" s="111"/>
      <c r="M16" s="85">
        <f>SUBTOTAL(109,Table2245789101123456789[KG VOLUME])</f>
        <v>237.41174999999998</v>
      </c>
      <c r="N16" s="72">
        <f>SUM(N3:N15)</f>
        <v>254</v>
      </c>
      <c r="O16" s="112">
        <f>SUM(P3:P15)</f>
        <v>1778000</v>
      </c>
      <c r="P16" s="113"/>
    </row>
    <row r="17" spans="1:16" x14ac:dyDescent="0.2">
      <c r="A17" s="11"/>
      <c r="B17" s="60" t="s">
        <v>45</v>
      </c>
      <c r="C17" s="59"/>
      <c r="D17" s="61" t="s">
        <v>46</v>
      </c>
      <c r="H17" s="67"/>
      <c r="N17" s="66" t="s">
        <v>32</v>
      </c>
      <c r="P17" s="73">
        <f>O16*1%</f>
        <v>17780</v>
      </c>
    </row>
    <row r="18" spans="1:16" x14ac:dyDescent="0.2">
      <c r="A18" s="11"/>
      <c r="H18" s="67"/>
      <c r="N18" s="66" t="s">
        <v>33</v>
      </c>
      <c r="P18" s="75">
        <v>0</v>
      </c>
    </row>
    <row r="19" spans="1:16" ht="15.75" thickBot="1" x14ac:dyDescent="0.25">
      <c r="A19" s="11"/>
      <c r="H19" s="67"/>
      <c r="N19" s="66" t="s">
        <v>34</v>
      </c>
      <c r="P19" s="75">
        <v>0</v>
      </c>
    </row>
    <row r="20" spans="1:16" x14ac:dyDescent="0.2">
      <c r="A20" s="11"/>
      <c r="H20" s="67"/>
      <c r="N20" s="70" t="s">
        <v>35</v>
      </c>
      <c r="O20" s="71"/>
      <c r="P20" s="74">
        <f>O16+P17</f>
        <v>1795780</v>
      </c>
    </row>
    <row r="21" spans="1:16" x14ac:dyDescent="0.2">
      <c r="B21" s="60"/>
      <c r="C21" s="59"/>
      <c r="D21" s="61"/>
    </row>
    <row r="23" spans="1:16" x14ac:dyDescent="0.2">
      <c r="A23" s="11"/>
      <c r="H23" s="67"/>
      <c r="P23" s="76"/>
    </row>
    <row r="24" spans="1:16" x14ac:dyDescent="0.2">
      <c r="A24" s="11"/>
      <c r="H24" s="67"/>
      <c r="O24" s="62"/>
      <c r="P24" s="76"/>
    </row>
    <row r="25" spans="1:16" s="3" customFormat="1" x14ac:dyDescent="0.25">
      <c r="A25" s="11"/>
      <c r="B25" s="2"/>
      <c r="C25" s="2"/>
      <c r="E25" s="12"/>
      <c r="H25" s="67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7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7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7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7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7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7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7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7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7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7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7"/>
      <c r="N36" s="16"/>
      <c r="O36" s="16"/>
      <c r="P36" s="16"/>
    </row>
  </sheetData>
  <mergeCells count="3">
    <mergeCell ref="A3:A4"/>
    <mergeCell ref="A16:L16"/>
    <mergeCell ref="O16:P16"/>
  </mergeCells>
  <conditionalFormatting sqref="B3">
    <cfRule type="duplicateValues" dxfId="88" priority="2"/>
  </conditionalFormatting>
  <conditionalFormatting sqref="B4">
    <cfRule type="duplicateValues" dxfId="87" priority="1"/>
  </conditionalFormatting>
  <conditionalFormatting sqref="B5:B15">
    <cfRule type="duplicateValues" dxfId="86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P4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22" sqref="J2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140625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8" t="s">
        <v>238</v>
      </c>
      <c r="B3" s="80" t="s">
        <v>213</v>
      </c>
      <c r="C3" s="9" t="s">
        <v>214</v>
      </c>
      <c r="D3" s="81" t="s">
        <v>53</v>
      </c>
      <c r="E3" s="13" t="s">
        <v>212</v>
      </c>
      <c r="F3" s="81" t="s">
        <v>110</v>
      </c>
      <c r="G3" s="13">
        <v>44422</v>
      </c>
      <c r="H3" s="10" t="s">
        <v>111</v>
      </c>
      <c r="I3" s="1">
        <v>103</v>
      </c>
      <c r="J3" s="1">
        <v>53</v>
      </c>
      <c r="K3" s="1">
        <v>18</v>
      </c>
      <c r="L3" s="1">
        <v>10</v>
      </c>
      <c r="M3" s="87">
        <v>24.5655</v>
      </c>
      <c r="N3" s="8">
        <v>25</v>
      </c>
      <c r="O3" s="68">
        <v>7000</v>
      </c>
      <c r="P3" s="69">
        <f>Table224578910112345678910[[#This Row],[PEMBULATAN]]*O3</f>
        <v>175000</v>
      </c>
    </row>
    <row r="4" spans="1:16" ht="26.25" customHeight="1" x14ac:dyDescent="0.2">
      <c r="A4" s="108"/>
      <c r="B4" s="14"/>
      <c r="C4" s="9" t="s">
        <v>215</v>
      </c>
      <c r="D4" s="81" t="s">
        <v>53</v>
      </c>
      <c r="E4" s="13" t="s">
        <v>212</v>
      </c>
      <c r="F4" s="81" t="s">
        <v>110</v>
      </c>
      <c r="G4" s="13">
        <v>44422</v>
      </c>
      <c r="H4" s="10" t="s">
        <v>111</v>
      </c>
      <c r="I4" s="1">
        <v>105</v>
      </c>
      <c r="J4" s="1">
        <v>57</v>
      </c>
      <c r="K4" s="1">
        <v>19</v>
      </c>
      <c r="L4" s="1">
        <v>8</v>
      </c>
      <c r="M4" s="87">
        <v>28.428750000000001</v>
      </c>
      <c r="N4" s="8">
        <v>29</v>
      </c>
      <c r="O4" s="68">
        <v>7000</v>
      </c>
      <c r="P4" s="69">
        <f>Table224578910112345678910[[#This Row],[PEMBULATAN]]*O4</f>
        <v>203000</v>
      </c>
    </row>
    <row r="5" spans="1:16" ht="26.25" customHeight="1" x14ac:dyDescent="0.2">
      <c r="A5" s="14"/>
      <c r="B5" s="14"/>
      <c r="C5" s="78" t="s">
        <v>216</v>
      </c>
      <c r="D5" s="84" t="s">
        <v>53</v>
      </c>
      <c r="E5" s="13" t="s">
        <v>212</v>
      </c>
      <c r="F5" s="81" t="s">
        <v>110</v>
      </c>
      <c r="G5" s="13">
        <v>44422</v>
      </c>
      <c r="H5" s="82" t="s">
        <v>111</v>
      </c>
      <c r="I5" s="17">
        <v>61</v>
      </c>
      <c r="J5" s="17">
        <v>51</v>
      </c>
      <c r="K5" s="17">
        <v>23</v>
      </c>
      <c r="L5" s="17">
        <v>10</v>
      </c>
      <c r="M5" s="88">
        <v>17.888249999999999</v>
      </c>
      <c r="N5" s="77">
        <v>18</v>
      </c>
      <c r="O5" s="68">
        <v>7000</v>
      </c>
      <c r="P5" s="69">
        <f>Table224578910112345678910[[#This Row],[PEMBULATAN]]*O5</f>
        <v>126000</v>
      </c>
    </row>
    <row r="6" spans="1:16" ht="26.25" customHeight="1" x14ac:dyDescent="0.2">
      <c r="A6" s="14"/>
      <c r="B6" s="14"/>
      <c r="C6" s="78" t="s">
        <v>217</v>
      </c>
      <c r="D6" s="84" t="s">
        <v>53</v>
      </c>
      <c r="E6" s="13" t="s">
        <v>212</v>
      </c>
      <c r="F6" s="81" t="s">
        <v>110</v>
      </c>
      <c r="G6" s="13">
        <v>44422</v>
      </c>
      <c r="H6" s="82" t="s">
        <v>111</v>
      </c>
      <c r="I6" s="17">
        <v>64</v>
      </c>
      <c r="J6" s="17">
        <v>60</v>
      </c>
      <c r="K6" s="17">
        <v>21</v>
      </c>
      <c r="L6" s="17">
        <v>10</v>
      </c>
      <c r="M6" s="88">
        <v>20.16</v>
      </c>
      <c r="N6" s="77">
        <v>20</v>
      </c>
      <c r="O6" s="68">
        <v>7000</v>
      </c>
      <c r="P6" s="69">
        <f>Table224578910112345678910[[#This Row],[PEMBULATAN]]*O6</f>
        <v>140000</v>
      </c>
    </row>
    <row r="7" spans="1:16" ht="26.25" customHeight="1" x14ac:dyDescent="0.2">
      <c r="A7" s="14"/>
      <c r="B7" s="14"/>
      <c r="C7" s="78" t="s">
        <v>218</v>
      </c>
      <c r="D7" s="84" t="s">
        <v>53</v>
      </c>
      <c r="E7" s="13" t="s">
        <v>212</v>
      </c>
      <c r="F7" s="81" t="s">
        <v>110</v>
      </c>
      <c r="G7" s="13">
        <v>44422</v>
      </c>
      <c r="H7" s="82" t="s">
        <v>111</v>
      </c>
      <c r="I7" s="17">
        <v>80</v>
      </c>
      <c r="J7" s="17">
        <v>51</v>
      </c>
      <c r="K7" s="17">
        <v>30</v>
      </c>
      <c r="L7" s="17">
        <v>10</v>
      </c>
      <c r="M7" s="88">
        <v>30.6</v>
      </c>
      <c r="N7" s="77">
        <v>31</v>
      </c>
      <c r="O7" s="68">
        <v>7000</v>
      </c>
      <c r="P7" s="69">
        <f>Table224578910112345678910[[#This Row],[PEMBULATAN]]*O7</f>
        <v>217000</v>
      </c>
    </row>
    <row r="8" spans="1:16" ht="26.25" customHeight="1" x14ac:dyDescent="0.2">
      <c r="A8" s="14"/>
      <c r="B8" s="14"/>
      <c r="C8" s="78" t="s">
        <v>219</v>
      </c>
      <c r="D8" s="84" t="s">
        <v>53</v>
      </c>
      <c r="E8" s="13" t="s">
        <v>212</v>
      </c>
      <c r="F8" s="81" t="s">
        <v>110</v>
      </c>
      <c r="G8" s="13">
        <v>44422</v>
      </c>
      <c r="H8" s="82" t="s">
        <v>111</v>
      </c>
      <c r="I8" s="17">
        <v>71</v>
      </c>
      <c r="J8" s="17">
        <v>61</v>
      </c>
      <c r="K8" s="17">
        <v>12</v>
      </c>
      <c r="L8" s="17">
        <v>12</v>
      </c>
      <c r="M8" s="88">
        <v>12.993</v>
      </c>
      <c r="N8" s="77">
        <v>13</v>
      </c>
      <c r="O8" s="68">
        <v>7000</v>
      </c>
      <c r="P8" s="69">
        <f>Table224578910112345678910[[#This Row],[PEMBULATAN]]*O8</f>
        <v>91000</v>
      </c>
    </row>
    <row r="9" spans="1:16" ht="26.25" customHeight="1" x14ac:dyDescent="0.2">
      <c r="A9" s="14"/>
      <c r="B9" s="14"/>
      <c r="C9" s="78" t="s">
        <v>220</v>
      </c>
      <c r="D9" s="84" t="s">
        <v>53</v>
      </c>
      <c r="E9" s="13" t="s">
        <v>212</v>
      </c>
      <c r="F9" s="81" t="s">
        <v>110</v>
      </c>
      <c r="G9" s="13">
        <v>44422</v>
      </c>
      <c r="H9" s="82" t="s">
        <v>111</v>
      </c>
      <c r="I9" s="17">
        <v>60</v>
      </c>
      <c r="J9" s="17">
        <v>51</v>
      </c>
      <c r="K9" s="17">
        <v>12</v>
      </c>
      <c r="L9" s="17">
        <v>12</v>
      </c>
      <c r="M9" s="88">
        <v>9.18</v>
      </c>
      <c r="N9" s="77">
        <v>12</v>
      </c>
      <c r="O9" s="68">
        <v>7000</v>
      </c>
      <c r="P9" s="69">
        <f>Table224578910112345678910[[#This Row],[PEMBULATAN]]*O9</f>
        <v>84000</v>
      </c>
    </row>
    <row r="10" spans="1:16" ht="26.25" customHeight="1" x14ac:dyDescent="0.2">
      <c r="A10" s="14"/>
      <c r="B10" s="14"/>
      <c r="C10" s="78" t="s">
        <v>221</v>
      </c>
      <c r="D10" s="84" t="s">
        <v>53</v>
      </c>
      <c r="E10" s="13" t="s">
        <v>212</v>
      </c>
      <c r="F10" s="81" t="s">
        <v>110</v>
      </c>
      <c r="G10" s="13">
        <v>44422</v>
      </c>
      <c r="H10" s="82" t="s">
        <v>111</v>
      </c>
      <c r="I10" s="17">
        <v>71</v>
      </c>
      <c r="J10" s="17">
        <v>57</v>
      </c>
      <c r="K10" s="17">
        <v>22</v>
      </c>
      <c r="L10" s="17">
        <v>12</v>
      </c>
      <c r="M10" s="88">
        <v>22.258500000000002</v>
      </c>
      <c r="N10" s="77">
        <v>22</v>
      </c>
      <c r="O10" s="68">
        <v>7000</v>
      </c>
      <c r="P10" s="69">
        <f>Table224578910112345678910[[#This Row],[PEMBULATAN]]*O10</f>
        <v>154000</v>
      </c>
    </row>
    <row r="11" spans="1:16" ht="26.25" customHeight="1" x14ac:dyDescent="0.2">
      <c r="A11" s="14"/>
      <c r="B11" s="14"/>
      <c r="C11" s="78" t="s">
        <v>222</v>
      </c>
      <c r="D11" s="84" t="s">
        <v>53</v>
      </c>
      <c r="E11" s="13" t="s">
        <v>212</v>
      </c>
      <c r="F11" s="81" t="s">
        <v>110</v>
      </c>
      <c r="G11" s="13">
        <v>44422</v>
      </c>
      <c r="H11" s="82" t="s">
        <v>111</v>
      </c>
      <c r="I11" s="17">
        <v>67</v>
      </c>
      <c r="J11" s="17">
        <v>52</v>
      </c>
      <c r="K11" s="17">
        <v>25</v>
      </c>
      <c r="L11" s="17">
        <v>10</v>
      </c>
      <c r="M11" s="88">
        <v>21.774999999999999</v>
      </c>
      <c r="N11" s="77">
        <v>22</v>
      </c>
      <c r="O11" s="68">
        <v>7000</v>
      </c>
      <c r="P11" s="69">
        <f>Table224578910112345678910[[#This Row],[PEMBULATAN]]*O11</f>
        <v>154000</v>
      </c>
    </row>
    <row r="12" spans="1:16" ht="26.25" customHeight="1" x14ac:dyDescent="0.2">
      <c r="A12" s="14"/>
      <c r="B12" s="14"/>
      <c r="C12" s="78" t="s">
        <v>223</v>
      </c>
      <c r="D12" s="84" t="s">
        <v>53</v>
      </c>
      <c r="E12" s="13" t="s">
        <v>212</v>
      </c>
      <c r="F12" s="81" t="s">
        <v>110</v>
      </c>
      <c r="G12" s="13">
        <v>44422</v>
      </c>
      <c r="H12" s="82" t="s">
        <v>111</v>
      </c>
      <c r="I12" s="17">
        <v>62</v>
      </c>
      <c r="J12" s="17">
        <v>52</v>
      </c>
      <c r="K12" s="17">
        <v>23</v>
      </c>
      <c r="L12" s="17">
        <v>10</v>
      </c>
      <c r="M12" s="88">
        <v>18.538</v>
      </c>
      <c r="N12" s="77">
        <v>19</v>
      </c>
      <c r="O12" s="68">
        <v>7000</v>
      </c>
      <c r="P12" s="69">
        <f>Table224578910112345678910[[#This Row],[PEMBULATAN]]*O12</f>
        <v>133000</v>
      </c>
    </row>
    <row r="13" spans="1:16" ht="26.25" customHeight="1" x14ac:dyDescent="0.2">
      <c r="A13" s="14"/>
      <c r="B13" s="14"/>
      <c r="C13" s="78" t="s">
        <v>224</v>
      </c>
      <c r="D13" s="84" t="s">
        <v>53</v>
      </c>
      <c r="E13" s="13" t="s">
        <v>212</v>
      </c>
      <c r="F13" s="81" t="s">
        <v>110</v>
      </c>
      <c r="G13" s="13">
        <v>44422</v>
      </c>
      <c r="H13" s="82" t="s">
        <v>111</v>
      </c>
      <c r="I13" s="17">
        <v>63</v>
      </c>
      <c r="J13" s="17">
        <v>63</v>
      </c>
      <c r="K13" s="17">
        <v>14</v>
      </c>
      <c r="L13" s="17">
        <v>6</v>
      </c>
      <c r="M13" s="88">
        <v>13.891500000000001</v>
      </c>
      <c r="N13" s="77">
        <v>14</v>
      </c>
      <c r="O13" s="68">
        <v>7000</v>
      </c>
      <c r="P13" s="69">
        <f>Table224578910112345678910[[#This Row],[PEMBULATAN]]*O13</f>
        <v>98000</v>
      </c>
    </row>
    <row r="14" spans="1:16" ht="26.25" customHeight="1" x14ac:dyDescent="0.2">
      <c r="A14" s="14"/>
      <c r="B14" s="14"/>
      <c r="C14" s="78" t="s">
        <v>225</v>
      </c>
      <c r="D14" s="84" t="s">
        <v>53</v>
      </c>
      <c r="E14" s="13" t="s">
        <v>212</v>
      </c>
      <c r="F14" s="81" t="s">
        <v>110</v>
      </c>
      <c r="G14" s="13">
        <v>44422</v>
      </c>
      <c r="H14" s="82" t="s">
        <v>111</v>
      </c>
      <c r="I14" s="17">
        <v>33</v>
      </c>
      <c r="J14" s="17">
        <v>27</v>
      </c>
      <c r="K14" s="17">
        <v>15</v>
      </c>
      <c r="L14" s="17">
        <v>6</v>
      </c>
      <c r="M14" s="88">
        <v>3.3412500000000001</v>
      </c>
      <c r="N14" s="77">
        <v>6</v>
      </c>
      <c r="O14" s="68">
        <v>7000</v>
      </c>
      <c r="P14" s="69">
        <f>Table224578910112345678910[[#This Row],[PEMBULATAN]]*O14</f>
        <v>42000</v>
      </c>
    </row>
    <row r="15" spans="1:16" ht="26.25" customHeight="1" x14ac:dyDescent="0.2">
      <c r="A15" s="14"/>
      <c r="B15" s="15"/>
      <c r="C15" s="78" t="s">
        <v>226</v>
      </c>
      <c r="D15" s="84" t="s">
        <v>53</v>
      </c>
      <c r="E15" s="13" t="s">
        <v>212</v>
      </c>
      <c r="F15" s="81" t="s">
        <v>110</v>
      </c>
      <c r="G15" s="13">
        <v>44422</v>
      </c>
      <c r="H15" s="82" t="s">
        <v>111</v>
      </c>
      <c r="I15" s="17">
        <v>52</v>
      </c>
      <c r="J15" s="17">
        <v>52</v>
      </c>
      <c r="K15" s="17">
        <v>20</v>
      </c>
      <c r="L15" s="17">
        <v>10</v>
      </c>
      <c r="M15" s="88">
        <v>13.52</v>
      </c>
      <c r="N15" s="77">
        <v>14</v>
      </c>
      <c r="O15" s="68">
        <v>7000</v>
      </c>
      <c r="P15" s="69">
        <f>Table224578910112345678910[[#This Row],[PEMBULATAN]]*O15</f>
        <v>98000</v>
      </c>
    </row>
    <row r="16" spans="1:16" ht="26.25" customHeight="1" x14ac:dyDescent="0.2">
      <c r="A16" s="14"/>
      <c r="B16" s="14" t="s">
        <v>227</v>
      </c>
      <c r="C16" s="78" t="s">
        <v>228</v>
      </c>
      <c r="D16" s="84" t="s">
        <v>53</v>
      </c>
      <c r="E16" s="13" t="s">
        <v>212</v>
      </c>
      <c r="F16" s="81" t="s">
        <v>110</v>
      </c>
      <c r="G16" s="13">
        <v>44422</v>
      </c>
      <c r="H16" s="82" t="s">
        <v>111</v>
      </c>
      <c r="I16" s="17">
        <v>69</v>
      </c>
      <c r="J16" s="17">
        <v>35</v>
      </c>
      <c r="K16" s="17">
        <v>14</v>
      </c>
      <c r="L16" s="17">
        <v>10</v>
      </c>
      <c r="M16" s="88">
        <v>8.4525000000000006</v>
      </c>
      <c r="N16" s="77">
        <v>10</v>
      </c>
      <c r="O16" s="68">
        <v>7000</v>
      </c>
      <c r="P16" s="69">
        <f>Table224578910112345678910[[#This Row],[PEMBULATAN]]*O16</f>
        <v>70000</v>
      </c>
    </row>
    <row r="17" spans="1:16" ht="26.25" customHeight="1" x14ac:dyDescent="0.2">
      <c r="A17" s="14"/>
      <c r="B17" s="15"/>
      <c r="C17" s="78" t="s">
        <v>229</v>
      </c>
      <c r="D17" s="84" t="s">
        <v>53</v>
      </c>
      <c r="E17" s="13" t="s">
        <v>212</v>
      </c>
      <c r="F17" s="81" t="s">
        <v>110</v>
      </c>
      <c r="G17" s="13">
        <v>44422</v>
      </c>
      <c r="H17" s="82" t="s">
        <v>111</v>
      </c>
      <c r="I17" s="17">
        <v>69</v>
      </c>
      <c r="J17" s="17">
        <v>35</v>
      </c>
      <c r="K17" s="17">
        <v>14</v>
      </c>
      <c r="L17" s="17">
        <v>10</v>
      </c>
      <c r="M17" s="88">
        <v>8.4525000000000006</v>
      </c>
      <c r="N17" s="77">
        <v>10</v>
      </c>
      <c r="O17" s="68">
        <v>7000</v>
      </c>
      <c r="P17" s="69">
        <f>Table224578910112345678910[[#This Row],[PEMBULATAN]]*O17</f>
        <v>70000</v>
      </c>
    </row>
    <row r="18" spans="1:16" ht="26.25" customHeight="1" x14ac:dyDescent="0.2">
      <c r="A18" s="14"/>
      <c r="B18" s="14" t="s">
        <v>230</v>
      </c>
      <c r="C18" s="78" t="s">
        <v>231</v>
      </c>
      <c r="D18" s="84" t="s">
        <v>53</v>
      </c>
      <c r="E18" s="13" t="s">
        <v>212</v>
      </c>
      <c r="F18" s="81" t="s">
        <v>110</v>
      </c>
      <c r="G18" s="13">
        <v>44422</v>
      </c>
      <c r="H18" s="82" t="s">
        <v>111</v>
      </c>
      <c r="I18" s="17">
        <v>50</v>
      </c>
      <c r="J18" s="17">
        <v>44</v>
      </c>
      <c r="K18" s="17">
        <v>17</v>
      </c>
      <c r="L18" s="17">
        <v>8</v>
      </c>
      <c r="M18" s="88">
        <v>9.35</v>
      </c>
      <c r="N18" s="77">
        <v>10</v>
      </c>
      <c r="O18" s="68">
        <v>7000</v>
      </c>
      <c r="P18" s="69">
        <f>Table224578910112345678910[[#This Row],[PEMBULATAN]]*O18</f>
        <v>70000</v>
      </c>
    </row>
    <row r="19" spans="1:16" ht="26.25" customHeight="1" x14ac:dyDescent="0.2">
      <c r="A19" s="14"/>
      <c r="B19" s="14"/>
      <c r="C19" s="78" t="s">
        <v>232</v>
      </c>
      <c r="D19" s="84" t="s">
        <v>53</v>
      </c>
      <c r="E19" s="13" t="s">
        <v>212</v>
      </c>
      <c r="F19" s="81" t="s">
        <v>110</v>
      </c>
      <c r="G19" s="13">
        <v>44422</v>
      </c>
      <c r="H19" s="82" t="s">
        <v>111</v>
      </c>
      <c r="I19" s="17">
        <v>79</v>
      </c>
      <c r="J19" s="17">
        <v>32</v>
      </c>
      <c r="K19" s="17">
        <v>30</v>
      </c>
      <c r="L19" s="17">
        <v>12</v>
      </c>
      <c r="M19" s="88">
        <v>18.96</v>
      </c>
      <c r="N19" s="77">
        <v>19</v>
      </c>
      <c r="O19" s="68">
        <v>7000</v>
      </c>
      <c r="P19" s="69">
        <f>Table224578910112345678910[[#This Row],[PEMBULATAN]]*O19</f>
        <v>133000</v>
      </c>
    </row>
    <row r="20" spans="1:16" ht="26.25" customHeight="1" x14ac:dyDescent="0.2">
      <c r="A20" s="14"/>
      <c r="B20" s="14"/>
      <c r="C20" s="78" t="s">
        <v>233</v>
      </c>
      <c r="D20" s="84" t="s">
        <v>53</v>
      </c>
      <c r="E20" s="13" t="s">
        <v>212</v>
      </c>
      <c r="F20" s="81" t="s">
        <v>110</v>
      </c>
      <c r="G20" s="13">
        <v>44422</v>
      </c>
      <c r="H20" s="82" t="s">
        <v>111</v>
      </c>
      <c r="I20" s="17">
        <v>50</v>
      </c>
      <c r="J20" s="17">
        <v>44</v>
      </c>
      <c r="K20" s="17">
        <v>17</v>
      </c>
      <c r="L20" s="17">
        <v>8</v>
      </c>
      <c r="M20" s="88">
        <v>9.35</v>
      </c>
      <c r="N20" s="77">
        <v>10</v>
      </c>
      <c r="O20" s="68">
        <v>7000</v>
      </c>
      <c r="P20" s="69">
        <f>Table224578910112345678910[[#This Row],[PEMBULATAN]]*O20</f>
        <v>70000</v>
      </c>
    </row>
    <row r="21" spans="1:16" ht="26.25" customHeight="1" x14ac:dyDescent="0.2">
      <c r="A21" s="14"/>
      <c r="B21" s="14"/>
      <c r="C21" s="78" t="s">
        <v>234</v>
      </c>
      <c r="D21" s="84" t="s">
        <v>53</v>
      </c>
      <c r="E21" s="13" t="s">
        <v>212</v>
      </c>
      <c r="F21" s="81" t="s">
        <v>110</v>
      </c>
      <c r="G21" s="13">
        <v>44422</v>
      </c>
      <c r="H21" s="82" t="s">
        <v>111</v>
      </c>
      <c r="I21" s="17">
        <v>50</v>
      </c>
      <c r="J21" s="17">
        <v>44</v>
      </c>
      <c r="K21" s="17">
        <v>17</v>
      </c>
      <c r="L21" s="17">
        <v>8</v>
      </c>
      <c r="M21" s="88">
        <v>9.35</v>
      </c>
      <c r="N21" s="77">
        <v>10</v>
      </c>
      <c r="O21" s="68">
        <v>7000</v>
      </c>
      <c r="P21" s="69">
        <f>Table224578910112345678910[[#This Row],[PEMBULATAN]]*O21</f>
        <v>70000</v>
      </c>
    </row>
    <row r="22" spans="1:16" ht="26.25" customHeight="1" x14ac:dyDescent="0.2">
      <c r="A22" s="14"/>
      <c r="B22" s="15"/>
      <c r="C22" s="78" t="s">
        <v>235</v>
      </c>
      <c r="D22" s="84" t="s">
        <v>53</v>
      </c>
      <c r="E22" s="13" t="s">
        <v>212</v>
      </c>
      <c r="F22" s="81" t="s">
        <v>110</v>
      </c>
      <c r="G22" s="13">
        <v>44422</v>
      </c>
      <c r="H22" s="82" t="s">
        <v>111</v>
      </c>
      <c r="I22" s="17">
        <v>50</v>
      </c>
      <c r="J22" s="17">
        <v>44</v>
      </c>
      <c r="K22" s="17">
        <v>17</v>
      </c>
      <c r="L22" s="17">
        <v>8</v>
      </c>
      <c r="M22" s="88">
        <v>9.35</v>
      </c>
      <c r="N22" s="77">
        <v>10</v>
      </c>
      <c r="O22" s="68">
        <v>7000</v>
      </c>
      <c r="P22" s="69">
        <f>Table224578910112345678910[[#This Row],[PEMBULATAN]]*O22</f>
        <v>70000</v>
      </c>
    </row>
    <row r="23" spans="1:16" ht="26.25" customHeight="1" x14ac:dyDescent="0.2">
      <c r="A23" s="14"/>
      <c r="B23" s="83" t="s">
        <v>236</v>
      </c>
      <c r="C23" s="78" t="s">
        <v>237</v>
      </c>
      <c r="D23" s="84" t="s">
        <v>53</v>
      </c>
      <c r="E23" s="13" t="s">
        <v>212</v>
      </c>
      <c r="F23" s="81" t="s">
        <v>110</v>
      </c>
      <c r="G23" s="13">
        <v>44422</v>
      </c>
      <c r="H23" s="82" t="s">
        <v>111</v>
      </c>
      <c r="I23" s="17">
        <v>66</v>
      </c>
      <c r="J23" s="17">
        <v>42</v>
      </c>
      <c r="K23" s="17">
        <v>13</v>
      </c>
      <c r="L23" s="17">
        <v>5</v>
      </c>
      <c r="M23" s="88">
        <v>9.0090000000000003</v>
      </c>
      <c r="N23" s="77">
        <v>9</v>
      </c>
      <c r="O23" s="68">
        <v>7000</v>
      </c>
      <c r="P23" s="69">
        <f>Table224578910112345678910[[#This Row],[PEMBULATAN]]*O23</f>
        <v>63000</v>
      </c>
    </row>
    <row r="24" spans="1:16" ht="22.5" customHeight="1" x14ac:dyDescent="0.2">
      <c r="A24" s="109" t="s">
        <v>31</v>
      </c>
      <c r="B24" s="114"/>
      <c r="C24" s="110"/>
      <c r="D24" s="110"/>
      <c r="E24" s="110"/>
      <c r="F24" s="110"/>
      <c r="G24" s="110"/>
      <c r="H24" s="110"/>
      <c r="I24" s="110"/>
      <c r="J24" s="110"/>
      <c r="K24" s="110"/>
      <c r="L24" s="111"/>
      <c r="M24" s="85">
        <f>SUBTOTAL(109,Table224578910112345678910[KG VOLUME])</f>
        <v>319.41375000000011</v>
      </c>
      <c r="N24" s="72">
        <f>SUM(N3:N23)</f>
        <v>333</v>
      </c>
      <c r="O24" s="112">
        <f>SUM(P3:P23)</f>
        <v>2331000</v>
      </c>
      <c r="P24" s="113"/>
    </row>
    <row r="25" spans="1:16" x14ac:dyDescent="0.2">
      <c r="A25" s="11"/>
      <c r="B25" s="60" t="s">
        <v>45</v>
      </c>
      <c r="C25" s="59"/>
      <c r="D25" s="61" t="s">
        <v>46</v>
      </c>
      <c r="H25" s="67"/>
      <c r="N25" s="66" t="s">
        <v>32</v>
      </c>
      <c r="P25" s="73">
        <f>O24*1%</f>
        <v>23310</v>
      </c>
    </row>
    <row r="26" spans="1:16" x14ac:dyDescent="0.2">
      <c r="A26" s="11"/>
      <c r="H26" s="67"/>
      <c r="N26" s="66" t="s">
        <v>33</v>
      </c>
      <c r="P26" s="75">
        <v>0</v>
      </c>
    </row>
    <row r="27" spans="1:16" ht="15.75" thickBot="1" x14ac:dyDescent="0.25">
      <c r="A27" s="11"/>
      <c r="H27" s="67"/>
      <c r="N27" s="66" t="s">
        <v>34</v>
      </c>
      <c r="P27" s="75">
        <v>0</v>
      </c>
    </row>
    <row r="28" spans="1:16" x14ac:dyDescent="0.2">
      <c r="A28" s="11"/>
      <c r="H28" s="67"/>
      <c r="N28" s="70" t="s">
        <v>35</v>
      </c>
      <c r="O28" s="71"/>
      <c r="P28" s="74">
        <f>O24+P25</f>
        <v>2354310</v>
      </c>
    </row>
    <row r="29" spans="1:16" x14ac:dyDescent="0.2">
      <c r="B29" s="60"/>
      <c r="C29" s="59"/>
      <c r="D29" s="61"/>
    </row>
    <row r="31" spans="1:16" x14ac:dyDescent="0.2">
      <c r="A31" s="11"/>
      <c r="H31" s="67"/>
      <c r="P31" s="76"/>
    </row>
    <row r="32" spans="1:16" x14ac:dyDescent="0.2">
      <c r="A32" s="11"/>
      <c r="H32" s="67"/>
      <c r="O32" s="62"/>
      <c r="P32" s="76"/>
    </row>
    <row r="33" spans="1:16" s="3" customFormat="1" x14ac:dyDescent="0.25">
      <c r="A33" s="11"/>
      <c r="B33" s="2"/>
      <c r="C33" s="2"/>
      <c r="E33" s="12"/>
      <c r="H33" s="67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7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7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7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7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7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7"/>
      <c r="N39" s="16"/>
      <c r="O39" s="16"/>
      <c r="P39" s="16"/>
    </row>
    <row r="40" spans="1:16" s="3" customFormat="1" x14ac:dyDescent="0.25">
      <c r="A40" s="11"/>
      <c r="B40" s="2"/>
      <c r="C40" s="2"/>
      <c r="E40" s="12"/>
      <c r="H40" s="67"/>
      <c r="N40" s="16"/>
      <c r="O40" s="16"/>
      <c r="P40" s="16"/>
    </row>
    <row r="41" spans="1:16" s="3" customFormat="1" x14ac:dyDescent="0.25">
      <c r="A41" s="11"/>
      <c r="B41" s="2"/>
      <c r="C41" s="2"/>
      <c r="E41" s="12"/>
      <c r="H41" s="67"/>
      <c r="N41" s="16"/>
      <c r="O41" s="16"/>
      <c r="P41" s="16"/>
    </row>
    <row r="42" spans="1:16" s="3" customFormat="1" x14ac:dyDescent="0.25">
      <c r="A42" s="11"/>
      <c r="B42" s="2"/>
      <c r="C42" s="2"/>
      <c r="E42" s="12"/>
      <c r="H42" s="67"/>
      <c r="N42" s="16"/>
      <c r="O42" s="16"/>
      <c r="P42" s="16"/>
    </row>
    <row r="43" spans="1:16" s="3" customFormat="1" x14ac:dyDescent="0.25">
      <c r="A43" s="11"/>
      <c r="B43" s="2"/>
      <c r="C43" s="2"/>
      <c r="E43" s="12"/>
      <c r="H43" s="67"/>
      <c r="N43" s="16"/>
      <c r="O43" s="16"/>
      <c r="P43" s="16"/>
    </row>
    <row r="44" spans="1:16" s="3" customFormat="1" x14ac:dyDescent="0.25">
      <c r="A44" s="11"/>
      <c r="B44" s="2"/>
      <c r="C44" s="2"/>
      <c r="E44" s="12"/>
      <c r="H44" s="67"/>
      <c r="N44" s="16"/>
      <c r="O44" s="16"/>
      <c r="P44" s="16"/>
    </row>
  </sheetData>
  <mergeCells count="3">
    <mergeCell ref="A3:A4"/>
    <mergeCell ref="A24:L24"/>
    <mergeCell ref="O24:P24"/>
  </mergeCells>
  <conditionalFormatting sqref="B3">
    <cfRule type="duplicateValues" dxfId="70" priority="1"/>
  </conditionalFormatting>
  <conditionalFormatting sqref="B4:B23">
    <cfRule type="duplicateValues" dxfId="69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P3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20" sqref="J2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.7109375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7" t="s">
        <v>256</v>
      </c>
      <c r="B3" s="90" t="s">
        <v>239</v>
      </c>
      <c r="C3" s="9" t="s">
        <v>240</v>
      </c>
      <c r="D3" s="81" t="s">
        <v>53</v>
      </c>
      <c r="E3" s="13">
        <v>44423</v>
      </c>
      <c r="F3" s="81" t="s">
        <v>52</v>
      </c>
      <c r="G3" s="13">
        <v>44426</v>
      </c>
      <c r="H3" s="10" t="s">
        <v>255</v>
      </c>
      <c r="I3" s="1">
        <v>41</v>
      </c>
      <c r="J3" s="1">
        <v>45</v>
      </c>
      <c r="K3" s="1">
        <v>27</v>
      </c>
      <c r="L3" s="1">
        <v>6</v>
      </c>
      <c r="M3" s="87">
        <v>12.453749999999999</v>
      </c>
      <c r="N3" s="8">
        <v>13</v>
      </c>
      <c r="O3" s="68">
        <v>7000</v>
      </c>
      <c r="P3" s="69">
        <f>Table22457891011234567891012[[#This Row],[PEMBULATAN]]*O3</f>
        <v>91000</v>
      </c>
    </row>
    <row r="4" spans="1:16" ht="26.25" customHeight="1" x14ac:dyDescent="0.2">
      <c r="A4" s="108"/>
      <c r="B4" s="80" t="s">
        <v>241</v>
      </c>
      <c r="C4" s="9" t="s">
        <v>242</v>
      </c>
      <c r="D4" s="81" t="s">
        <v>53</v>
      </c>
      <c r="E4" s="13">
        <v>44423</v>
      </c>
      <c r="F4" s="81" t="s">
        <v>52</v>
      </c>
      <c r="G4" s="13">
        <v>44426</v>
      </c>
      <c r="H4" s="10" t="s">
        <v>255</v>
      </c>
      <c r="I4" s="1">
        <v>55</v>
      </c>
      <c r="J4" s="1">
        <v>30</v>
      </c>
      <c r="K4" s="1">
        <v>49</v>
      </c>
      <c r="L4" s="1">
        <v>30</v>
      </c>
      <c r="M4" s="87">
        <v>20.212499999999999</v>
      </c>
      <c r="N4" s="8">
        <v>30</v>
      </c>
      <c r="O4" s="68">
        <v>7000</v>
      </c>
      <c r="P4" s="69">
        <f>Table22457891011234567891012[[#This Row],[PEMBULATAN]]*O4</f>
        <v>210000</v>
      </c>
    </row>
    <row r="5" spans="1:16" ht="26.25" customHeight="1" x14ac:dyDescent="0.2">
      <c r="A5" s="14"/>
      <c r="B5" s="14"/>
      <c r="C5" s="9" t="s">
        <v>243</v>
      </c>
      <c r="D5" s="81" t="s">
        <v>53</v>
      </c>
      <c r="E5" s="13">
        <v>44423</v>
      </c>
      <c r="F5" s="81" t="s">
        <v>52</v>
      </c>
      <c r="G5" s="13">
        <v>44426</v>
      </c>
      <c r="H5" s="10" t="s">
        <v>255</v>
      </c>
      <c r="I5" s="1">
        <v>80</v>
      </c>
      <c r="J5" s="1">
        <v>32</v>
      </c>
      <c r="K5" s="1">
        <v>13</v>
      </c>
      <c r="L5" s="1">
        <v>5</v>
      </c>
      <c r="M5" s="87">
        <v>8.32</v>
      </c>
      <c r="N5" s="8">
        <v>9</v>
      </c>
      <c r="O5" s="68">
        <v>7000</v>
      </c>
      <c r="P5" s="69">
        <f>Table22457891011234567891012[[#This Row],[PEMBULATAN]]*O5</f>
        <v>63000</v>
      </c>
    </row>
    <row r="6" spans="1:16" ht="26.25" customHeight="1" x14ac:dyDescent="0.2">
      <c r="A6" s="14"/>
      <c r="B6" s="14"/>
      <c r="C6" s="78" t="s">
        <v>244</v>
      </c>
      <c r="D6" s="84" t="s">
        <v>53</v>
      </c>
      <c r="E6" s="13">
        <v>44423</v>
      </c>
      <c r="F6" s="81" t="s">
        <v>52</v>
      </c>
      <c r="G6" s="13">
        <v>44426</v>
      </c>
      <c r="H6" s="82" t="s">
        <v>255</v>
      </c>
      <c r="I6" s="17">
        <v>55</v>
      </c>
      <c r="J6" s="17">
        <v>35</v>
      </c>
      <c r="K6" s="17">
        <v>27</v>
      </c>
      <c r="L6" s="17">
        <v>27</v>
      </c>
      <c r="M6" s="88">
        <v>12.99375</v>
      </c>
      <c r="N6" s="77">
        <v>27</v>
      </c>
      <c r="O6" s="68">
        <v>7000</v>
      </c>
      <c r="P6" s="69">
        <f>Table22457891011234567891012[[#This Row],[PEMBULATAN]]*O6</f>
        <v>189000</v>
      </c>
    </row>
    <row r="7" spans="1:16" ht="26.25" customHeight="1" x14ac:dyDescent="0.2">
      <c r="A7" s="14"/>
      <c r="B7" s="14"/>
      <c r="C7" s="78" t="s">
        <v>245</v>
      </c>
      <c r="D7" s="84" t="s">
        <v>53</v>
      </c>
      <c r="E7" s="13">
        <v>44423</v>
      </c>
      <c r="F7" s="81" t="s">
        <v>52</v>
      </c>
      <c r="G7" s="13">
        <v>44426</v>
      </c>
      <c r="H7" s="82" t="s">
        <v>255</v>
      </c>
      <c r="I7" s="17">
        <v>36</v>
      </c>
      <c r="J7" s="17">
        <v>22</v>
      </c>
      <c r="K7" s="17">
        <v>22</v>
      </c>
      <c r="L7" s="17">
        <v>7</v>
      </c>
      <c r="M7" s="88">
        <v>4.3559999999999999</v>
      </c>
      <c r="N7" s="77">
        <v>7</v>
      </c>
      <c r="O7" s="68">
        <v>7000</v>
      </c>
      <c r="P7" s="69">
        <f>Table22457891011234567891012[[#This Row],[PEMBULATAN]]*O7</f>
        <v>49000</v>
      </c>
    </row>
    <row r="8" spans="1:16" ht="26.25" customHeight="1" x14ac:dyDescent="0.2">
      <c r="A8" s="14"/>
      <c r="B8" s="14"/>
      <c r="C8" s="78" t="s">
        <v>246</v>
      </c>
      <c r="D8" s="84" t="s">
        <v>53</v>
      </c>
      <c r="E8" s="13">
        <v>44423</v>
      </c>
      <c r="F8" s="81" t="s">
        <v>52</v>
      </c>
      <c r="G8" s="13">
        <v>44426</v>
      </c>
      <c r="H8" s="82" t="s">
        <v>255</v>
      </c>
      <c r="I8" s="17">
        <v>30</v>
      </c>
      <c r="J8" s="17">
        <v>33</v>
      </c>
      <c r="K8" s="17">
        <v>32</v>
      </c>
      <c r="L8" s="17">
        <v>6</v>
      </c>
      <c r="M8" s="88">
        <v>7.92</v>
      </c>
      <c r="N8" s="77">
        <v>8</v>
      </c>
      <c r="O8" s="68">
        <v>7000</v>
      </c>
      <c r="P8" s="69">
        <f>Table22457891011234567891012[[#This Row],[PEMBULATAN]]*O8</f>
        <v>56000</v>
      </c>
    </row>
    <row r="9" spans="1:16" ht="26.25" customHeight="1" x14ac:dyDescent="0.2">
      <c r="A9" s="14"/>
      <c r="B9" s="14"/>
      <c r="C9" s="78" t="s">
        <v>247</v>
      </c>
      <c r="D9" s="84" t="s">
        <v>53</v>
      </c>
      <c r="E9" s="13">
        <v>44423</v>
      </c>
      <c r="F9" s="81" t="s">
        <v>52</v>
      </c>
      <c r="G9" s="13">
        <v>44426</v>
      </c>
      <c r="H9" s="82" t="s">
        <v>255</v>
      </c>
      <c r="I9" s="17">
        <v>76</v>
      </c>
      <c r="J9" s="17">
        <v>37</v>
      </c>
      <c r="K9" s="17">
        <v>55</v>
      </c>
      <c r="L9" s="17">
        <v>20</v>
      </c>
      <c r="M9" s="88">
        <v>38.664999999999999</v>
      </c>
      <c r="N9" s="77">
        <v>39</v>
      </c>
      <c r="O9" s="68">
        <v>7000</v>
      </c>
      <c r="P9" s="69">
        <f>Table22457891011234567891012[[#This Row],[PEMBULATAN]]*O9</f>
        <v>273000</v>
      </c>
    </row>
    <row r="10" spans="1:16" ht="26.25" customHeight="1" x14ac:dyDescent="0.2">
      <c r="A10" s="14"/>
      <c r="B10" s="14"/>
      <c r="C10" s="78" t="s">
        <v>248</v>
      </c>
      <c r="D10" s="84" t="s">
        <v>53</v>
      </c>
      <c r="E10" s="13">
        <v>44423</v>
      </c>
      <c r="F10" s="81" t="s">
        <v>52</v>
      </c>
      <c r="G10" s="13">
        <v>44426</v>
      </c>
      <c r="H10" s="82" t="s">
        <v>255</v>
      </c>
      <c r="I10" s="17">
        <v>47</v>
      </c>
      <c r="J10" s="17">
        <v>44</v>
      </c>
      <c r="K10" s="17">
        <v>33</v>
      </c>
      <c r="L10" s="17">
        <v>6</v>
      </c>
      <c r="M10" s="88">
        <v>17.061</v>
      </c>
      <c r="N10" s="77">
        <v>17</v>
      </c>
      <c r="O10" s="68">
        <v>7000</v>
      </c>
      <c r="P10" s="69">
        <f>Table22457891011234567891012[[#This Row],[PEMBULATAN]]*O10</f>
        <v>119000</v>
      </c>
    </row>
    <row r="11" spans="1:16" ht="26.25" customHeight="1" x14ac:dyDescent="0.2">
      <c r="A11" s="14"/>
      <c r="B11" s="14"/>
      <c r="C11" s="78" t="s">
        <v>249</v>
      </c>
      <c r="D11" s="84" t="s">
        <v>53</v>
      </c>
      <c r="E11" s="13">
        <v>44423</v>
      </c>
      <c r="F11" s="81" t="s">
        <v>52</v>
      </c>
      <c r="G11" s="13">
        <v>44426</v>
      </c>
      <c r="H11" s="82" t="s">
        <v>255</v>
      </c>
      <c r="I11" s="17">
        <v>52</v>
      </c>
      <c r="J11" s="17">
        <v>27</v>
      </c>
      <c r="K11" s="17">
        <v>36</v>
      </c>
      <c r="L11" s="17">
        <v>8</v>
      </c>
      <c r="M11" s="88">
        <v>12.635999999999999</v>
      </c>
      <c r="N11" s="77">
        <v>13</v>
      </c>
      <c r="O11" s="68">
        <v>7000</v>
      </c>
      <c r="P11" s="69">
        <f>Table22457891011234567891012[[#This Row],[PEMBULATAN]]*O11</f>
        <v>91000</v>
      </c>
    </row>
    <row r="12" spans="1:16" ht="26.25" customHeight="1" x14ac:dyDescent="0.2">
      <c r="A12" s="14"/>
      <c r="B12" s="14"/>
      <c r="C12" s="78" t="s">
        <v>250</v>
      </c>
      <c r="D12" s="84" t="s">
        <v>53</v>
      </c>
      <c r="E12" s="13">
        <v>44423</v>
      </c>
      <c r="F12" s="81" t="s">
        <v>52</v>
      </c>
      <c r="G12" s="13">
        <v>44426</v>
      </c>
      <c r="H12" s="82" t="s">
        <v>255</v>
      </c>
      <c r="I12" s="17">
        <v>60</v>
      </c>
      <c r="J12" s="17">
        <v>60</v>
      </c>
      <c r="K12" s="17">
        <v>60</v>
      </c>
      <c r="L12" s="17">
        <v>20</v>
      </c>
      <c r="M12" s="88">
        <v>54</v>
      </c>
      <c r="N12" s="77">
        <v>54</v>
      </c>
      <c r="O12" s="68">
        <v>7000</v>
      </c>
      <c r="P12" s="69">
        <f>Table22457891011234567891012[[#This Row],[PEMBULATAN]]*O12</f>
        <v>378000</v>
      </c>
    </row>
    <row r="13" spans="1:16" ht="26.25" customHeight="1" x14ac:dyDescent="0.2">
      <c r="A13" s="14"/>
      <c r="B13" s="15"/>
      <c r="C13" s="78" t="s">
        <v>251</v>
      </c>
      <c r="D13" s="84" t="s">
        <v>53</v>
      </c>
      <c r="E13" s="13">
        <v>44423</v>
      </c>
      <c r="F13" s="81" t="s">
        <v>52</v>
      </c>
      <c r="G13" s="13">
        <v>44426</v>
      </c>
      <c r="H13" s="82" t="s">
        <v>255</v>
      </c>
      <c r="I13" s="17">
        <v>105</v>
      </c>
      <c r="J13" s="17">
        <v>17</v>
      </c>
      <c r="K13" s="17">
        <v>17</v>
      </c>
      <c r="L13" s="17">
        <v>25</v>
      </c>
      <c r="M13" s="88">
        <v>7.5862499999999997</v>
      </c>
      <c r="N13" s="77">
        <v>25</v>
      </c>
      <c r="O13" s="68">
        <v>7000</v>
      </c>
      <c r="P13" s="69">
        <f>Table22457891011234567891012[[#This Row],[PEMBULATAN]]*O13</f>
        <v>175000</v>
      </c>
    </row>
    <row r="14" spans="1:16" ht="26.25" customHeight="1" x14ac:dyDescent="0.2">
      <c r="A14" s="14"/>
      <c r="B14" s="14" t="s">
        <v>252</v>
      </c>
      <c r="C14" s="78" t="s">
        <v>253</v>
      </c>
      <c r="D14" s="84" t="s">
        <v>53</v>
      </c>
      <c r="E14" s="13">
        <v>44423</v>
      </c>
      <c r="F14" s="81" t="s">
        <v>52</v>
      </c>
      <c r="G14" s="13">
        <v>44426</v>
      </c>
      <c r="H14" s="82" t="s">
        <v>255</v>
      </c>
      <c r="I14" s="17">
        <v>65</v>
      </c>
      <c r="J14" s="17">
        <v>51</v>
      </c>
      <c r="K14" s="17">
        <v>21</v>
      </c>
      <c r="L14" s="17">
        <v>16</v>
      </c>
      <c r="M14" s="88">
        <v>17.403749999999999</v>
      </c>
      <c r="N14" s="77">
        <v>18</v>
      </c>
      <c r="O14" s="68">
        <v>7000</v>
      </c>
      <c r="P14" s="69">
        <f>Table22457891011234567891012[[#This Row],[PEMBULATAN]]*O14</f>
        <v>126000</v>
      </c>
    </row>
    <row r="15" spans="1:16" ht="26.25" customHeight="1" x14ac:dyDescent="0.2">
      <c r="A15" s="14"/>
      <c r="B15" s="15"/>
      <c r="C15" s="78" t="s">
        <v>254</v>
      </c>
      <c r="D15" s="84" t="s">
        <v>53</v>
      </c>
      <c r="E15" s="13">
        <v>44423</v>
      </c>
      <c r="F15" s="81" t="s">
        <v>52</v>
      </c>
      <c r="G15" s="13">
        <v>44426</v>
      </c>
      <c r="H15" s="82" t="s">
        <v>255</v>
      </c>
      <c r="I15" s="17">
        <v>73</v>
      </c>
      <c r="J15" s="17">
        <v>42</v>
      </c>
      <c r="K15" s="17">
        <v>38</v>
      </c>
      <c r="L15" s="17">
        <v>14</v>
      </c>
      <c r="M15" s="88">
        <v>29.126999999999999</v>
      </c>
      <c r="N15" s="77">
        <v>29</v>
      </c>
      <c r="O15" s="68">
        <v>7000</v>
      </c>
      <c r="P15" s="69">
        <f>Table22457891011234567891012[[#This Row],[PEMBULATAN]]*O15</f>
        <v>203000</v>
      </c>
    </row>
    <row r="16" spans="1:16" ht="22.5" customHeight="1" x14ac:dyDescent="0.2">
      <c r="A16" s="109" t="s">
        <v>31</v>
      </c>
      <c r="B16" s="114"/>
      <c r="C16" s="110"/>
      <c r="D16" s="110"/>
      <c r="E16" s="110"/>
      <c r="F16" s="110"/>
      <c r="G16" s="110"/>
      <c r="H16" s="110"/>
      <c r="I16" s="110"/>
      <c r="J16" s="110"/>
      <c r="K16" s="110"/>
      <c r="L16" s="111"/>
      <c r="M16" s="85">
        <f>SUBTOTAL(109,Table22457891011234567891012[KG VOLUME])</f>
        <v>242.73500000000001</v>
      </c>
      <c r="N16" s="72">
        <f>SUM(N3:N15)</f>
        <v>289</v>
      </c>
      <c r="O16" s="112">
        <f>SUM(P3:P15)</f>
        <v>2023000</v>
      </c>
      <c r="P16" s="113"/>
    </row>
    <row r="17" spans="1:16" x14ac:dyDescent="0.2">
      <c r="A17" s="11"/>
      <c r="B17" s="60" t="s">
        <v>45</v>
      </c>
      <c r="C17" s="59"/>
      <c r="D17" s="61" t="s">
        <v>46</v>
      </c>
      <c r="H17" s="67"/>
      <c r="N17" s="66" t="s">
        <v>32</v>
      </c>
      <c r="P17" s="73">
        <f>O16*1%</f>
        <v>20230</v>
      </c>
    </row>
    <row r="18" spans="1:16" x14ac:dyDescent="0.2">
      <c r="A18" s="11"/>
      <c r="H18" s="67"/>
      <c r="N18" s="66" t="s">
        <v>33</v>
      </c>
      <c r="P18" s="75">
        <v>0</v>
      </c>
    </row>
    <row r="19" spans="1:16" ht="15.75" thickBot="1" x14ac:dyDescent="0.25">
      <c r="A19" s="11"/>
      <c r="H19" s="67"/>
      <c r="N19" s="66" t="s">
        <v>34</v>
      </c>
      <c r="P19" s="75">
        <v>0</v>
      </c>
    </row>
    <row r="20" spans="1:16" x14ac:dyDescent="0.2">
      <c r="A20" s="11"/>
      <c r="H20" s="67"/>
      <c r="N20" s="70" t="s">
        <v>35</v>
      </c>
      <c r="O20" s="71"/>
      <c r="P20" s="74">
        <f>O16+P17</f>
        <v>2043230</v>
      </c>
    </row>
    <row r="21" spans="1:16" x14ac:dyDescent="0.2">
      <c r="B21" s="60"/>
      <c r="C21" s="59"/>
      <c r="D21" s="61"/>
    </row>
    <row r="23" spans="1:16" x14ac:dyDescent="0.2">
      <c r="A23" s="11"/>
      <c r="H23" s="67"/>
      <c r="P23" s="76"/>
    </row>
    <row r="24" spans="1:16" x14ac:dyDescent="0.2">
      <c r="A24" s="11"/>
      <c r="H24" s="67"/>
      <c r="O24" s="62"/>
      <c r="P24" s="76"/>
    </row>
    <row r="25" spans="1:16" s="3" customFormat="1" x14ac:dyDescent="0.25">
      <c r="A25" s="11"/>
      <c r="B25" s="2"/>
      <c r="C25" s="2"/>
      <c r="E25" s="12"/>
      <c r="H25" s="67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7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7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7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7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7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7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7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7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7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7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7"/>
      <c r="N36" s="16"/>
      <c r="O36" s="16"/>
      <c r="P36" s="16"/>
    </row>
  </sheetData>
  <mergeCells count="3">
    <mergeCell ref="A3:A4"/>
    <mergeCell ref="A16:L16"/>
    <mergeCell ref="O16:P16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15">
    <cfRule type="duplicateValues" dxfId="51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P45"/>
  <sheetViews>
    <sheetView zoomScale="110" zoomScaleNormal="110" workbookViewId="0">
      <pane xSplit="3" ySplit="2" topLeftCell="D3" activePane="bottomRight" state="frozen"/>
      <selection activeCell="H17" sqref="H17"/>
      <selection pane="topRight" activeCell="H17" sqref="H17"/>
      <selection pane="bottomLeft" activeCell="H17" sqref="H17"/>
      <selection pane="bottomRight" activeCell="M30" sqref="M3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.7109375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4" customHeight="1" x14ac:dyDescent="0.2">
      <c r="A3" s="107" t="s">
        <v>257</v>
      </c>
      <c r="B3" s="90" t="s">
        <v>258</v>
      </c>
      <c r="C3" s="9" t="s">
        <v>259</v>
      </c>
      <c r="D3" s="81" t="s">
        <v>53</v>
      </c>
      <c r="E3" s="13">
        <v>44423</v>
      </c>
      <c r="F3" s="81" t="s">
        <v>52</v>
      </c>
      <c r="G3" s="13">
        <v>44426</v>
      </c>
      <c r="H3" s="10" t="s">
        <v>255</v>
      </c>
      <c r="I3" s="1">
        <v>74</v>
      </c>
      <c r="J3" s="1">
        <v>57</v>
      </c>
      <c r="K3" s="1">
        <v>32</v>
      </c>
      <c r="L3" s="1">
        <v>13</v>
      </c>
      <c r="M3" s="87">
        <v>33.744</v>
      </c>
      <c r="N3" s="8">
        <v>34</v>
      </c>
      <c r="O3" s="68">
        <v>7000</v>
      </c>
      <c r="P3" s="69">
        <f>Table2245789101123456789101213[[#This Row],[PEMBULATAN]]*O3</f>
        <v>238000</v>
      </c>
    </row>
    <row r="4" spans="1:16" ht="24" customHeight="1" x14ac:dyDescent="0.2">
      <c r="A4" s="108"/>
      <c r="B4" s="80" t="s">
        <v>260</v>
      </c>
      <c r="C4" s="9" t="s">
        <v>261</v>
      </c>
      <c r="D4" s="81" t="s">
        <v>53</v>
      </c>
      <c r="E4" s="13">
        <v>44423</v>
      </c>
      <c r="F4" s="81" t="s">
        <v>52</v>
      </c>
      <c r="G4" s="13">
        <v>44426</v>
      </c>
      <c r="H4" s="10" t="s">
        <v>255</v>
      </c>
      <c r="I4" s="1">
        <v>43</v>
      </c>
      <c r="J4" s="1">
        <v>33</v>
      </c>
      <c r="K4" s="1">
        <v>30</v>
      </c>
      <c r="L4" s="1">
        <v>9</v>
      </c>
      <c r="M4" s="87">
        <v>10.6425</v>
      </c>
      <c r="N4" s="8">
        <v>11</v>
      </c>
      <c r="O4" s="68">
        <v>7000</v>
      </c>
      <c r="P4" s="69">
        <f>Table2245789101123456789101213[[#This Row],[PEMBULATAN]]*O4</f>
        <v>77000</v>
      </c>
    </row>
    <row r="5" spans="1:16" ht="24" customHeight="1" x14ac:dyDescent="0.2">
      <c r="A5" s="14"/>
      <c r="B5" s="14"/>
      <c r="C5" s="9" t="s">
        <v>262</v>
      </c>
      <c r="D5" s="81" t="s">
        <v>53</v>
      </c>
      <c r="E5" s="13">
        <v>44423</v>
      </c>
      <c r="F5" s="81" t="s">
        <v>52</v>
      </c>
      <c r="G5" s="13">
        <v>44426</v>
      </c>
      <c r="H5" s="10" t="s">
        <v>255</v>
      </c>
      <c r="I5" s="1">
        <v>43</v>
      </c>
      <c r="J5" s="1">
        <v>33</v>
      </c>
      <c r="K5" s="1">
        <v>30</v>
      </c>
      <c r="L5" s="1">
        <v>9</v>
      </c>
      <c r="M5" s="87">
        <v>10.6425</v>
      </c>
      <c r="N5" s="8">
        <v>11</v>
      </c>
      <c r="O5" s="68">
        <v>7000</v>
      </c>
      <c r="P5" s="69">
        <f>Table2245789101123456789101213[[#This Row],[PEMBULATAN]]*O5</f>
        <v>77000</v>
      </c>
    </row>
    <row r="6" spans="1:16" ht="24" customHeight="1" x14ac:dyDescent="0.2">
      <c r="A6" s="14"/>
      <c r="B6" s="14"/>
      <c r="C6" s="78" t="s">
        <v>263</v>
      </c>
      <c r="D6" s="84" t="s">
        <v>53</v>
      </c>
      <c r="E6" s="13">
        <v>44423</v>
      </c>
      <c r="F6" s="81" t="s">
        <v>52</v>
      </c>
      <c r="G6" s="13">
        <v>44426</v>
      </c>
      <c r="H6" s="82" t="s">
        <v>255</v>
      </c>
      <c r="I6" s="17">
        <v>43</v>
      </c>
      <c r="J6" s="17">
        <v>33</v>
      </c>
      <c r="K6" s="17">
        <v>30</v>
      </c>
      <c r="L6" s="17">
        <v>9</v>
      </c>
      <c r="M6" s="88">
        <v>10.6425</v>
      </c>
      <c r="N6" s="77">
        <v>11</v>
      </c>
      <c r="O6" s="68">
        <v>7000</v>
      </c>
      <c r="P6" s="69">
        <f>Table2245789101123456789101213[[#This Row],[PEMBULATAN]]*O6</f>
        <v>77000</v>
      </c>
    </row>
    <row r="7" spans="1:16" ht="24" customHeight="1" x14ac:dyDescent="0.2">
      <c r="A7" s="14"/>
      <c r="B7" s="14"/>
      <c r="C7" s="78" t="s">
        <v>264</v>
      </c>
      <c r="D7" s="84" t="s">
        <v>53</v>
      </c>
      <c r="E7" s="13">
        <v>44423</v>
      </c>
      <c r="F7" s="81" t="s">
        <v>52</v>
      </c>
      <c r="G7" s="13">
        <v>44426</v>
      </c>
      <c r="H7" s="82" t="s">
        <v>255</v>
      </c>
      <c r="I7" s="17">
        <v>32</v>
      </c>
      <c r="J7" s="17">
        <v>32</v>
      </c>
      <c r="K7" s="17">
        <v>18</v>
      </c>
      <c r="L7" s="17">
        <v>8</v>
      </c>
      <c r="M7" s="88">
        <v>4.6079999999999997</v>
      </c>
      <c r="N7" s="77">
        <v>8</v>
      </c>
      <c r="O7" s="68">
        <v>7000</v>
      </c>
      <c r="P7" s="69">
        <f>Table2245789101123456789101213[[#This Row],[PEMBULATAN]]*O7</f>
        <v>56000</v>
      </c>
    </row>
    <row r="8" spans="1:16" ht="24" customHeight="1" x14ac:dyDescent="0.2">
      <c r="A8" s="14"/>
      <c r="B8" s="14"/>
      <c r="C8" s="78" t="s">
        <v>265</v>
      </c>
      <c r="D8" s="84" t="s">
        <v>53</v>
      </c>
      <c r="E8" s="13">
        <v>44423</v>
      </c>
      <c r="F8" s="81" t="s">
        <v>52</v>
      </c>
      <c r="G8" s="13">
        <v>44426</v>
      </c>
      <c r="H8" s="82" t="s">
        <v>255</v>
      </c>
      <c r="I8" s="17">
        <v>32</v>
      </c>
      <c r="J8" s="17">
        <v>32</v>
      </c>
      <c r="K8" s="17">
        <v>18</v>
      </c>
      <c r="L8" s="17">
        <v>8</v>
      </c>
      <c r="M8" s="88">
        <v>4.6079999999999997</v>
      </c>
      <c r="N8" s="77">
        <v>8</v>
      </c>
      <c r="O8" s="68">
        <v>7000</v>
      </c>
      <c r="P8" s="69">
        <f>Table2245789101123456789101213[[#This Row],[PEMBULATAN]]*O8</f>
        <v>56000</v>
      </c>
    </row>
    <row r="9" spans="1:16" ht="24" customHeight="1" x14ac:dyDescent="0.2">
      <c r="A9" s="14"/>
      <c r="B9" s="14"/>
      <c r="C9" s="78" t="s">
        <v>266</v>
      </c>
      <c r="D9" s="84" t="s">
        <v>53</v>
      </c>
      <c r="E9" s="13">
        <v>44423</v>
      </c>
      <c r="F9" s="81" t="s">
        <v>52</v>
      </c>
      <c r="G9" s="13">
        <v>44426</v>
      </c>
      <c r="H9" s="82" t="s">
        <v>255</v>
      </c>
      <c r="I9" s="17">
        <v>32</v>
      </c>
      <c r="J9" s="17">
        <v>32</v>
      </c>
      <c r="K9" s="17">
        <v>18</v>
      </c>
      <c r="L9" s="17">
        <v>8</v>
      </c>
      <c r="M9" s="88">
        <v>4.6079999999999997</v>
      </c>
      <c r="N9" s="77">
        <v>8</v>
      </c>
      <c r="O9" s="68">
        <v>7000</v>
      </c>
      <c r="P9" s="69">
        <f>Table2245789101123456789101213[[#This Row],[PEMBULATAN]]*O9</f>
        <v>56000</v>
      </c>
    </row>
    <row r="10" spans="1:16" ht="24" customHeight="1" x14ac:dyDescent="0.2">
      <c r="A10" s="14"/>
      <c r="B10" s="14"/>
      <c r="C10" s="78" t="s">
        <v>267</v>
      </c>
      <c r="D10" s="84" t="s">
        <v>53</v>
      </c>
      <c r="E10" s="13">
        <v>44423</v>
      </c>
      <c r="F10" s="81" t="s">
        <v>52</v>
      </c>
      <c r="G10" s="13">
        <v>44426</v>
      </c>
      <c r="H10" s="82" t="s">
        <v>255</v>
      </c>
      <c r="I10" s="17">
        <v>32</v>
      </c>
      <c r="J10" s="17">
        <v>32</v>
      </c>
      <c r="K10" s="17">
        <v>18</v>
      </c>
      <c r="L10" s="17">
        <v>8</v>
      </c>
      <c r="M10" s="88">
        <v>4.6079999999999997</v>
      </c>
      <c r="N10" s="77">
        <v>8</v>
      </c>
      <c r="O10" s="68">
        <v>7000</v>
      </c>
      <c r="P10" s="69">
        <f>Table2245789101123456789101213[[#This Row],[PEMBULATAN]]*O10</f>
        <v>56000</v>
      </c>
    </row>
    <row r="11" spans="1:16" ht="24" customHeight="1" x14ac:dyDescent="0.2">
      <c r="A11" s="14"/>
      <c r="B11" s="14"/>
      <c r="C11" s="78" t="s">
        <v>268</v>
      </c>
      <c r="D11" s="84" t="s">
        <v>53</v>
      </c>
      <c r="E11" s="13">
        <v>44423</v>
      </c>
      <c r="F11" s="81" t="s">
        <v>52</v>
      </c>
      <c r="G11" s="13">
        <v>44426</v>
      </c>
      <c r="H11" s="82" t="s">
        <v>255</v>
      </c>
      <c r="I11" s="17">
        <v>32</v>
      </c>
      <c r="J11" s="17">
        <v>32</v>
      </c>
      <c r="K11" s="17">
        <v>18</v>
      </c>
      <c r="L11" s="17">
        <v>8</v>
      </c>
      <c r="M11" s="88">
        <v>4.6079999999999997</v>
      </c>
      <c r="N11" s="77">
        <v>8</v>
      </c>
      <c r="O11" s="68">
        <v>7000</v>
      </c>
      <c r="P11" s="69">
        <f>Table2245789101123456789101213[[#This Row],[PEMBULATAN]]*O11</f>
        <v>56000</v>
      </c>
    </row>
    <row r="12" spans="1:16" ht="24" customHeight="1" x14ac:dyDescent="0.2">
      <c r="A12" s="14"/>
      <c r="B12" s="14"/>
      <c r="C12" s="78" t="s">
        <v>269</v>
      </c>
      <c r="D12" s="84" t="s">
        <v>53</v>
      </c>
      <c r="E12" s="13">
        <v>44423</v>
      </c>
      <c r="F12" s="81" t="s">
        <v>52</v>
      </c>
      <c r="G12" s="13">
        <v>44426</v>
      </c>
      <c r="H12" s="82" t="s">
        <v>255</v>
      </c>
      <c r="I12" s="17">
        <v>32</v>
      </c>
      <c r="J12" s="17">
        <v>32</v>
      </c>
      <c r="K12" s="17">
        <v>18</v>
      </c>
      <c r="L12" s="17">
        <v>8</v>
      </c>
      <c r="M12" s="88">
        <v>4.6079999999999997</v>
      </c>
      <c r="N12" s="77">
        <v>8</v>
      </c>
      <c r="O12" s="68">
        <v>7000</v>
      </c>
      <c r="P12" s="69">
        <f>Table2245789101123456789101213[[#This Row],[PEMBULATAN]]*O12</f>
        <v>56000</v>
      </c>
    </row>
    <row r="13" spans="1:16" ht="24" customHeight="1" x14ac:dyDescent="0.2">
      <c r="A13" s="14"/>
      <c r="B13" s="14"/>
      <c r="C13" s="78" t="s">
        <v>270</v>
      </c>
      <c r="D13" s="84" t="s">
        <v>53</v>
      </c>
      <c r="E13" s="13">
        <v>44423</v>
      </c>
      <c r="F13" s="81" t="s">
        <v>52</v>
      </c>
      <c r="G13" s="13">
        <v>44426</v>
      </c>
      <c r="H13" s="82" t="s">
        <v>255</v>
      </c>
      <c r="I13" s="17">
        <v>32</v>
      </c>
      <c r="J13" s="17">
        <v>32</v>
      </c>
      <c r="K13" s="17">
        <v>18</v>
      </c>
      <c r="L13" s="17">
        <v>8</v>
      </c>
      <c r="M13" s="88">
        <v>4.6079999999999997</v>
      </c>
      <c r="N13" s="77">
        <v>8</v>
      </c>
      <c r="O13" s="68">
        <v>7000</v>
      </c>
      <c r="P13" s="69">
        <f>Table2245789101123456789101213[[#This Row],[PEMBULATAN]]*O13</f>
        <v>56000</v>
      </c>
    </row>
    <row r="14" spans="1:16" ht="24" customHeight="1" x14ac:dyDescent="0.2">
      <c r="A14" s="14"/>
      <c r="B14" s="14"/>
      <c r="C14" s="78" t="s">
        <v>271</v>
      </c>
      <c r="D14" s="84" t="s">
        <v>53</v>
      </c>
      <c r="E14" s="13">
        <v>44423</v>
      </c>
      <c r="F14" s="81" t="s">
        <v>52</v>
      </c>
      <c r="G14" s="13">
        <v>44426</v>
      </c>
      <c r="H14" s="82" t="s">
        <v>255</v>
      </c>
      <c r="I14" s="17">
        <v>32</v>
      </c>
      <c r="J14" s="17">
        <v>32</v>
      </c>
      <c r="K14" s="17">
        <v>18</v>
      </c>
      <c r="L14" s="17">
        <v>8</v>
      </c>
      <c r="M14" s="88">
        <v>4.6079999999999997</v>
      </c>
      <c r="N14" s="77">
        <v>8</v>
      </c>
      <c r="O14" s="68">
        <v>7000</v>
      </c>
      <c r="P14" s="69">
        <f>Table2245789101123456789101213[[#This Row],[PEMBULATAN]]*O14</f>
        <v>56000</v>
      </c>
    </row>
    <row r="15" spans="1:16" ht="24" customHeight="1" x14ac:dyDescent="0.2">
      <c r="A15" s="14"/>
      <c r="B15" s="14"/>
      <c r="C15" s="78" t="s">
        <v>272</v>
      </c>
      <c r="D15" s="84" t="s">
        <v>53</v>
      </c>
      <c r="E15" s="13">
        <v>44423</v>
      </c>
      <c r="F15" s="81" t="s">
        <v>52</v>
      </c>
      <c r="G15" s="13">
        <v>44426</v>
      </c>
      <c r="H15" s="82" t="s">
        <v>255</v>
      </c>
      <c r="I15" s="17">
        <v>36</v>
      </c>
      <c r="J15" s="17">
        <v>36</v>
      </c>
      <c r="K15" s="17">
        <v>19</v>
      </c>
      <c r="L15" s="17">
        <v>12</v>
      </c>
      <c r="M15" s="88">
        <v>6.1559999999999997</v>
      </c>
      <c r="N15" s="77">
        <v>12</v>
      </c>
      <c r="O15" s="68">
        <v>7000</v>
      </c>
      <c r="P15" s="69">
        <f>Table2245789101123456789101213[[#This Row],[PEMBULATAN]]*O15</f>
        <v>84000</v>
      </c>
    </row>
    <row r="16" spans="1:16" ht="24" customHeight="1" x14ac:dyDescent="0.2">
      <c r="A16" s="14"/>
      <c r="B16" s="14"/>
      <c r="C16" s="78" t="s">
        <v>273</v>
      </c>
      <c r="D16" s="84" t="s">
        <v>53</v>
      </c>
      <c r="E16" s="13">
        <v>44423</v>
      </c>
      <c r="F16" s="81" t="s">
        <v>52</v>
      </c>
      <c r="G16" s="13">
        <v>44426</v>
      </c>
      <c r="H16" s="82" t="s">
        <v>255</v>
      </c>
      <c r="I16" s="17">
        <v>39</v>
      </c>
      <c r="J16" s="17">
        <v>28</v>
      </c>
      <c r="K16" s="17">
        <v>23</v>
      </c>
      <c r="L16" s="17">
        <v>10</v>
      </c>
      <c r="M16" s="88">
        <v>6.2789999999999999</v>
      </c>
      <c r="N16" s="77">
        <v>10</v>
      </c>
      <c r="O16" s="68">
        <v>7000</v>
      </c>
      <c r="P16" s="69">
        <f>Table2245789101123456789101213[[#This Row],[PEMBULATAN]]*O16</f>
        <v>70000</v>
      </c>
    </row>
    <row r="17" spans="1:16" ht="24" customHeight="1" x14ac:dyDescent="0.2">
      <c r="A17" s="14"/>
      <c r="B17" s="14"/>
      <c r="C17" s="78" t="s">
        <v>274</v>
      </c>
      <c r="D17" s="84" t="s">
        <v>53</v>
      </c>
      <c r="E17" s="13">
        <v>44423</v>
      </c>
      <c r="F17" s="81" t="s">
        <v>52</v>
      </c>
      <c r="G17" s="13">
        <v>44426</v>
      </c>
      <c r="H17" s="82" t="s">
        <v>255</v>
      </c>
      <c r="I17" s="17">
        <v>39</v>
      </c>
      <c r="J17" s="17">
        <v>28</v>
      </c>
      <c r="K17" s="17">
        <v>23</v>
      </c>
      <c r="L17" s="17">
        <v>10</v>
      </c>
      <c r="M17" s="88">
        <v>6.2789999999999999</v>
      </c>
      <c r="N17" s="77">
        <v>10</v>
      </c>
      <c r="O17" s="68">
        <v>7000</v>
      </c>
      <c r="P17" s="69">
        <f>Table2245789101123456789101213[[#This Row],[PEMBULATAN]]*O17</f>
        <v>70000</v>
      </c>
    </row>
    <row r="18" spans="1:16" ht="24" customHeight="1" x14ac:dyDescent="0.2">
      <c r="A18" s="14"/>
      <c r="B18" s="14"/>
      <c r="C18" s="78" t="s">
        <v>275</v>
      </c>
      <c r="D18" s="84" t="s">
        <v>53</v>
      </c>
      <c r="E18" s="13">
        <v>44423</v>
      </c>
      <c r="F18" s="81" t="s">
        <v>52</v>
      </c>
      <c r="G18" s="13">
        <v>44426</v>
      </c>
      <c r="H18" s="82" t="s">
        <v>255</v>
      </c>
      <c r="I18" s="17">
        <v>42</v>
      </c>
      <c r="J18" s="17">
        <v>25</v>
      </c>
      <c r="K18" s="17">
        <v>10</v>
      </c>
      <c r="L18" s="17">
        <v>6</v>
      </c>
      <c r="M18" s="88">
        <v>2.625</v>
      </c>
      <c r="N18" s="77">
        <v>6</v>
      </c>
      <c r="O18" s="68">
        <v>7000</v>
      </c>
      <c r="P18" s="69">
        <f>Table2245789101123456789101213[[#This Row],[PEMBULATAN]]*O18</f>
        <v>42000</v>
      </c>
    </row>
    <row r="19" spans="1:16" ht="24" customHeight="1" x14ac:dyDescent="0.2">
      <c r="A19" s="14"/>
      <c r="B19" s="14"/>
      <c r="C19" s="78" t="s">
        <v>276</v>
      </c>
      <c r="D19" s="84" t="s">
        <v>53</v>
      </c>
      <c r="E19" s="13">
        <v>44423</v>
      </c>
      <c r="F19" s="81" t="s">
        <v>52</v>
      </c>
      <c r="G19" s="13">
        <v>44426</v>
      </c>
      <c r="H19" s="82" t="s">
        <v>255</v>
      </c>
      <c r="I19" s="17">
        <v>41</v>
      </c>
      <c r="J19" s="17">
        <v>29</v>
      </c>
      <c r="K19" s="17">
        <v>15</v>
      </c>
      <c r="L19" s="17">
        <v>14</v>
      </c>
      <c r="M19" s="88">
        <v>4.4587500000000002</v>
      </c>
      <c r="N19" s="77">
        <v>14</v>
      </c>
      <c r="O19" s="68">
        <v>7000</v>
      </c>
      <c r="P19" s="69">
        <f>Table2245789101123456789101213[[#This Row],[PEMBULATAN]]*O19</f>
        <v>98000</v>
      </c>
    </row>
    <row r="20" spans="1:16" ht="24" customHeight="1" x14ac:dyDescent="0.2">
      <c r="A20" s="14"/>
      <c r="B20" s="14"/>
      <c r="C20" s="78" t="s">
        <v>277</v>
      </c>
      <c r="D20" s="84" t="s">
        <v>53</v>
      </c>
      <c r="E20" s="13">
        <v>44423</v>
      </c>
      <c r="F20" s="81" t="s">
        <v>52</v>
      </c>
      <c r="G20" s="13">
        <v>44426</v>
      </c>
      <c r="H20" s="82" t="s">
        <v>255</v>
      </c>
      <c r="I20" s="17">
        <v>39</v>
      </c>
      <c r="J20" s="17">
        <v>43</v>
      </c>
      <c r="K20" s="17">
        <v>30</v>
      </c>
      <c r="L20" s="17">
        <v>3</v>
      </c>
      <c r="M20" s="88">
        <v>12.577500000000001</v>
      </c>
      <c r="N20" s="77">
        <v>13</v>
      </c>
      <c r="O20" s="68">
        <v>7000</v>
      </c>
      <c r="P20" s="69">
        <f>Table2245789101123456789101213[[#This Row],[PEMBULATAN]]*O20</f>
        <v>91000</v>
      </c>
    </row>
    <row r="21" spans="1:16" ht="24" customHeight="1" x14ac:dyDescent="0.2">
      <c r="A21" s="14"/>
      <c r="B21" s="14"/>
      <c r="C21" s="78" t="s">
        <v>278</v>
      </c>
      <c r="D21" s="84" t="s">
        <v>53</v>
      </c>
      <c r="E21" s="13">
        <v>44423</v>
      </c>
      <c r="F21" s="81" t="s">
        <v>52</v>
      </c>
      <c r="G21" s="13">
        <v>44426</v>
      </c>
      <c r="H21" s="82" t="s">
        <v>255</v>
      </c>
      <c r="I21" s="17">
        <v>43</v>
      </c>
      <c r="J21" s="17">
        <v>28</v>
      </c>
      <c r="K21" s="17">
        <v>12</v>
      </c>
      <c r="L21" s="17">
        <v>10</v>
      </c>
      <c r="M21" s="88">
        <v>3.6120000000000001</v>
      </c>
      <c r="N21" s="77">
        <v>10</v>
      </c>
      <c r="O21" s="68">
        <v>7000</v>
      </c>
      <c r="P21" s="69">
        <f>Table2245789101123456789101213[[#This Row],[PEMBULATAN]]*O21</f>
        <v>70000</v>
      </c>
    </row>
    <row r="22" spans="1:16" ht="24" customHeight="1" x14ac:dyDescent="0.2">
      <c r="A22" s="14"/>
      <c r="B22" s="14"/>
      <c r="C22" s="78" t="s">
        <v>279</v>
      </c>
      <c r="D22" s="84" t="s">
        <v>53</v>
      </c>
      <c r="E22" s="13">
        <v>44423</v>
      </c>
      <c r="F22" s="81" t="s">
        <v>52</v>
      </c>
      <c r="G22" s="13">
        <v>44426</v>
      </c>
      <c r="H22" s="82" t="s">
        <v>255</v>
      </c>
      <c r="I22" s="17">
        <v>43</v>
      </c>
      <c r="J22" s="17">
        <v>28</v>
      </c>
      <c r="K22" s="17">
        <v>12</v>
      </c>
      <c r="L22" s="17">
        <v>10</v>
      </c>
      <c r="M22" s="88">
        <v>3.6120000000000001</v>
      </c>
      <c r="N22" s="77">
        <v>10</v>
      </c>
      <c r="O22" s="68">
        <v>7000</v>
      </c>
      <c r="P22" s="69">
        <f>Table2245789101123456789101213[[#This Row],[PEMBULATAN]]*O22</f>
        <v>70000</v>
      </c>
    </row>
    <row r="23" spans="1:16" ht="24" customHeight="1" x14ac:dyDescent="0.2">
      <c r="A23" s="14"/>
      <c r="B23" s="14"/>
      <c r="C23" s="78" t="s">
        <v>280</v>
      </c>
      <c r="D23" s="84" t="s">
        <v>53</v>
      </c>
      <c r="E23" s="13">
        <v>44423</v>
      </c>
      <c r="F23" s="81" t="s">
        <v>52</v>
      </c>
      <c r="G23" s="13">
        <v>44426</v>
      </c>
      <c r="H23" s="82" t="s">
        <v>255</v>
      </c>
      <c r="I23" s="17">
        <v>38</v>
      </c>
      <c r="J23" s="17">
        <v>38</v>
      </c>
      <c r="K23" s="17">
        <v>22</v>
      </c>
      <c r="L23" s="17">
        <v>8</v>
      </c>
      <c r="M23" s="88">
        <v>7.9420000000000002</v>
      </c>
      <c r="N23" s="77">
        <v>8</v>
      </c>
      <c r="O23" s="68">
        <v>7000</v>
      </c>
      <c r="P23" s="69">
        <f>Table2245789101123456789101213[[#This Row],[PEMBULATAN]]*O23</f>
        <v>56000</v>
      </c>
    </row>
    <row r="24" spans="1:16" ht="24" customHeight="1" x14ac:dyDescent="0.2">
      <c r="A24" s="14"/>
      <c r="B24" s="15"/>
      <c r="C24" s="78" t="s">
        <v>281</v>
      </c>
      <c r="D24" s="84" t="s">
        <v>53</v>
      </c>
      <c r="E24" s="13">
        <v>44423</v>
      </c>
      <c r="F24" s="81" t="s">
        <v>52</v>
      </c>
      <c r="G24" s="13">
        <v>44426</v>
      </c>
      <c r="H24" s="82" t="s">
        <v>255</v>
      </c>
      <c r="I24" s="17">
        <v>37</v>
      </c>
      <c r="J24" s="17">
        <v>37</v>
      </c>
      <c r="K24" s="17">
        <v>18</v>
      </c>
      <c r="L24" s="17">
        <v>12</v>
      </c>
      <c r="M24" s="88">
        <v>6.1604999999999999</v>
      </c>
      <c r="N24" s="77">
        <v>12</v>
      </c>
      <c r="O24" s="68">
        <v>7000</v>
      </c>
      <c r="P24" s="69">
        <f>Table2245789101123456789101213[[#This Row],[PEMBULATAN]]*O24</f>
        <v>84000</v>
      </c>
    </row>
    <row r="25" spans="1:16" ht="22.5" customHeight="1" x14ac:dyDescent="0.2">
      <c r="A25" s="109" t="s">
        <v>31</v>
      </c>
      <c r="B25" s="114"/>
      <c r="C25" s="110"/>
      <c r="D25" s="110"/>
      <c r="E25" s="110"/>
      <c r="F25" s="110"/>
      <c r="G25" s="110"/>
      <c r="H25" s="110"/>
      <c r="I25" s="110"/>
      <c r="J25" s="110"/>
      <c r="K25" s="110"/>
      <c r="L25" s="111"/>
      <c r="M25" s="85">
        <f>SUBTOTAL(109,Table2245789101123456789101213[KG VOLUME])</f>
        <v>162.23725000000002</v>
      </c>
      <c r="N25" s="72">
        <f>SUM(N3:N24)</f>
        <v>236</v>
      </c>
      <c r="O25" s="112">
        <f>SUM(P3:P24)</f>
        <v>1652000</v>
      </c>
      <c r="P25" s="113"/>
    </row>
    <row r="26" spans="1:16" x14ac:dyDescent="0.2">
      <c r="A26" s="11"/>
      <c r="B26" s="60" t="s">
        <v>45</v>
      </c>
      <c r="C26" s="59"/>
      <c r="D26" s="61" t="s">
        <v>46</v>
      </c>
      <c r="H26" s="67"/>
      <c r="N26" s="66" t="s">
        <v>32</v>
      </c>
      <c r="P26" s="73">
        <f>O25*1%</f>
        <v>16520</v>
      </c>
    </row>
    <row r="27" spans="1:16" x14ac:dyDescent="0.2">
      <c r="A27" s="11"/>
      <c r="H27" s="67"/>
      <c r="N27" s="66" t="s">
        <v>33</v>
      </c>
      <c r="P27" s="75">
        <v>0</v>
      </c>
    </row>
    <row r="28" spans="1:16" ht="15.75" thickBot="1" x14ac:dyDescent="0.25">
      <c r="A28" s="11"/>
      <c r="H28" s="67"/>
      <c r="N28" s="66" t="s">
        <v>34</v>
      </c>
      <c r="P28" s="75">
        <v>0</v>
      </c>
    </row>
    <row r="29" spans="1:16" x14ac:dyDescent="0.2">
      <c r="A29" s="11"/>
      <c r="H29" s="67"/>
      <c r="N29" s="70" t="s">
        <v>35</v>
      </c>
      <c r="O29" s="71"/>
      <c r="P29" s="74">
        <f>O25+P26</f>
        <v>1668520</v>
      </c>
    </row>
    <row r="30" spans="1:16" x14ac:dyDescent="0.2">
      <c r="B30" s="60"/>
      <c r="C30" s="59"/>
      <c r="D30" s="61"/>
    </row>
    <row r="32" spans="1:16" x14ac:dyDescent="0.2">
      <c r="A32" s="11"/>
      <c r="H32" s="67"/>
      <c r="P32" s="76"/>
    </row>
    <row r="33" spans="1:16" x14ac:dyDescent="0.2">
      <c r="A33" s="11"/>
      <c r="H33" s="67"/>
      <c r="O33" s="62"/>
      <c r="P33" s="76"/>
    </row>
    <row r="34" spans="1:16" s="3" customFormat="1" x14ac:dyDescent="0.25">
      <c r="A34" s="11"/>
      <c r="B34" s="2"/>
      <c r="C34" s="2"/>
      <c r="E34" s="12"/>
      <c r="H34" s="67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7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7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7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7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7"/>
      <c r="N39" s="16"/>
      <c r="O39" s="16"/>
      <c r="P39" s="16"/>
    </row>
    <row r="40" spans="1:16" s="3" customFormat="1" x14ac:dyDescent="0.25">
      <c r="A40" s="11"/>
      <c r="B40" s="2"/>
      <c r="C40" s="2"/>
      <c r="E40" s="12"/>
      <c r="H40" s="67"/>
      <c r="N40" s="16"/>
      <c r="O40" s="16"/>
      <c r="P40" s="16"/>
    </row>
    <row r="41" spans="1:16" s="3" customFormat="1" x14ac:dyDescent="0.25">
      <c r="A41" s="11"/>
      <c r="B41" s="2"/>
      <c r="C41" s="2"/>
      <c r="E41" s="12"/>
      <c r="H41" s="67"/>
      <c r="N41" s="16"/>
      <c r="O41" s="16"/>
      <c r="P41" s="16"/>
    </row>
    <row r="42" spans="1:16" s="3" customFormat="1" x14ac:dyDescent="0.25">
      <c r="A42" s="11"/>
      <c r="B42" s="2"/>
      <c r="C42" s="2"/>
      <c r="E42" s="12"/>
      <c r="H42" s="67"/>
      <c r="N42" s="16"/>
      <c r="O42" s="16"/>
      <c r="P42" s="16"/>
    </row>
    <row r="43" spans="1:16" s="3" customFormat="1" x14ac:dyDescent="0.25">
      <c r="A43" s="11"/>
      <c r="B43" s="2"/>
      <c r="C43" s="2"/>
      <c r="E43" s="12"/>
      <c r="H43" s="67"/>
      <c r="N43" s="16"/>
      <c r="O43" s="16"/>
      <c r="P43" s="16"/>
    </row>
    <row r="44" spans="1:16" s="3" customFormat="1" x14ac:dyDescent="0.25">
      <c r="A44" s="11"/>
      <c r="B44" s="2"/>
      <c r="C44" s="2"/>
      <c r="E44" s="12"/>
      <c r="H44" s="67"/>
      <c r="N44" s="16"/>
      <c r="O44" s="16"/>
      <c r="P44" s="16"/>
    </row>
    <row r="45" spans="1:16" s="3" customFormat="1" x14ac:dyDescent="0.25">
      <c r="A45" s="11"/>
      <c r="B45" s="2"/>
      <c r="C45" s="2"/>
      <c r="E45" s="12"/>
      <c r="H45" s="67"/>
      <c r="N45" s="16"/>
      <c r="O45" s="16"/>
      <c r="P45" s="16"/>
    </row>
  </sheetData>
  <mergeCells count="3">
    <mergeCell ref="A3:A4"/>
    <mergeCell ref="A25:L25"/>
    <mergeCell ref="O25:P25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24">
    <cfRule type="duplicateValues" dxfId="33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P31"/>
  <sheetViews>
    <sheetView tabSelected="1" zoomScale="110" zoomScaleNormal="110" workbookViewId="0">
      <pane xSplit="3" ySplit="2" topLeftCell="D3" activePane="bottomRight" state="frozen"/>
      <selection activeCell="H17" sqref="H17"/>
      <selection pane="topRight" activeCell="H17" sqref="H17"/>
      <selection pane="bottomLeft" activeCell="H17" sqref="H17"/>
      <selection pane="bottomRight" activeCell="I8" sqref="I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.7109375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7" t="s">
        <v>291</v>
      </c>
      <c r="B3" s="80" t="s">
        <v>282</v>
      </c>
      <c r="C3" s="9" t="s">
        <v>283</v>
      </c>
      <c r="D3" s="81" t="s">
        <v>53</v>
      </c>
      <c r="E3" s="13">
        <v>44424</v>
      </c>
      <c r="F3" s="81" t="s">
        <v>52</v>
      </c>
      <c r="G3" s="13">
        <v>44426</v>
      </c>
      <c r="H3" s="10" t="s">
        <v>255</v>
      </c>
      <c r="I3" s="1">
        <v>41</v>
      </c>
      <c r="J3" s="1">
        <v>41</v>
      </c>
      <c r="K3" s="1">
        <v>33</v>
      </c>
      <c r="L3" s="1">
        <v>10</v>
      </c>
      <c r="M3" s="87">
        <v>13.86825</v>
      </c>
      <c r="N3" s="8">
        <v>14</v>
      </c>
      <c r="O3" s="68">
        <v>7000</v>
      </c>
      <c r="P3" s="69">
        <f>Table224578910112345678910121314[[#This Row],[PEMBULATAN]]*O3</f>
        <v>98000</v>
      </c>
    </row>
    <row r="4" spans="1:16" ht="26.25" customHeight="1" x14ac:dyDescent="0.2">
      <c r="A4" s="108"/>
      <c r="B4" s="80"/>
      <c r="C4" s="9" t="s">
        <v>284</v>
      </c>
      <c r="D4" s="81" t="s">
        <v>53</v>
      </c>
      <c r="E4" s="13">
        <v>44424</v>
      </c>
      <c r="F4" s="81" t="s">
        <v>52</v>
      </c>
      <c r="G4" s="13">
        <v>44426</v>
      </c>
      <c r="H4" s="10" t="s">
        <v>255</v>
      </c>
      <c r="I4" s="1">
        <v>79</v>
      </c>
      <c r="J4" s="1">
        <v>41</v>
      </c>
      <c r="K4" s="1">
        <v>16</v>
      </c>
      <c r="L4" s="1">
        <v>10</v>
      </c>
      <c r="M4" s="87">
        <v>12.956</v>
      </c>
      <c r="N4" s="8">
        <v>13</v>
      </c>
      <c r="O4" s="68">
        <v>7000</v>
      </c>
      <c r="P4" s="69">
        <f>Table224578910112345678910121314[[#This Row],[PEMBULATAN]]*O4</f>
        <v>91000</v>
      </c>
    </row>
    <row r="5" spans="1:16" ht="26.25" customHeight="1" x14ac:dyDescent="0.2">
      <c r="A5" s="14"/>
      <c r="B5" s="14"/>
      <c r="C5" s="9" t="s">
        <v>285</v>
      </c>
      <c r="D5" s="81" t="s">
        <v>53</v>
      </c>
      <c r="E5" s="13">
        <v>44424</v>
      </c>
      <c r="F5" s="81" t="s">
        <v>52</v>
      </c>
      <c r="G5" s="13">
        <v>44426</v>
      </c>
      <c r="H5" s="10" t="s">
        <v>255</v>
      </c>
      <c r="I5" s="1">
        <v>41</v>
      </c>
      <c r="J5" s="1">
        <v>39</v>
      </c>
      <c r="K5" s="1">
        <v>37</v>
      </c>
      <c r="L5" s="1">
        <v>9</v>
      </c>
      <c r="M5" s="87">
        <v>14.790749999999999</v>
      </c>
      <c r="N5" s="8">
        <v>15</v>
      </c>
      <c r="O5" s="68">
        <v>7000</v>
      </c>
      <c r="P5" s="69">
        <f>Table224578910112345678910121314[[#This Row],[PEMBULATAN]]*O5</f>
        <v>105000</v>
      </c>
    </row>
    <row r="6" spans="1:16" ht="26.25" customHeight="1" x14ac:dyDescent="0.2">
      <c r="A6" s="14"/>
      <c r="B6" s="14"/>
      <c r="C6" s="78" t="s">
        <v>286</v>
      </c>
      <c r="D6" s="84" t="s">
        <v>53</v>
      </c>
      <c r="E6" s="13">
        <v>44424</v>
      </c>
      <c r="F6" s="81" t="s">
        <v>52</v>
      </c>
      <c r="G6" s="13">
        <v>44426</v>
      </c>
      <c r="H6" s="82" t="s">
        <v>255</v>
      </c>
      <c r="I6" s="17">
        <v>75</v>
      </c>
      <c r="J6" s="17">
        <v>47</v>
      </c>
      <c r="K6" s="17">
        <v>25</v>
      </c>
      <c r="L6" s="17">
        <v>15</v>
      </c>
      <c r="M6" s="88">
        <v>22.03125</v>
      </c>
      <c r="N6" s="77">
        <v>22</v>
      </c>
      <c r="O6" s="68">
        <v>7000</v>
      </c>
      <c r="P6" s="69">
        <f>Table224578910112345678910121314[[#This Row],[PEMBULATAN]]*O6</f>
        <v>154000</v>
      </c>
    </row>
    <row r="7" spans="1:16" ht="26.25" customHeight="1" x14ac:dyDescent="0.2">
      <c r="A7" s="14"/>
      <c r="B7" s="14"/>
      <c r="C7" s="78" t="s">
        <v>287</v>
      </c>
      <c r="D7" s="84" t="s">
        <v>53</v>
      </c>
      <c r="E7" s="13">
        <v>44424</v>
      </c>
      <c r="F7" s="81" t="s">
        <v>52</v>
      </c>
      <c r="G7" s="13">
        <v>44426</v>
      </c>
      <c r="H7" s="82" t="s">
        <v>255</v>
      </c>
      <c r="I7" s="17">
        <v>36</v>
      </c>
      <c r="J7" s="17">
        <v>33</v>
      </c>
      <c r="K7" s="17">
        <v>20</v>
      </c>
      <c r="L7" s="17">
        <v>6</v>
      </c>
      <c r="M7" s="88">
        <v>5.94</v>
      </c>
      <c r="N7" s="77">
        <v>6</v>
      </c>
      <c r="O7" s="68">
        <v>7000</v>
      </c>
      <c r="P7" s="69">
        <f>Table224578910112345678910121314[[#This Row],[PEMBULATAN]]*O7</f>
        <v>42000</v>
      </c>
    </row>
    <row r="8" spans="1:16" ht="26.25" customHeight="1" x14ac:dyDescent="0.2">
      <c r="A8" s="14"/>
      <c r="B8" s="14"/>
      <c r="C8" s="78" t="s">
        <v>288</v>
      </c>
      <c r="D8" s="84" t="s">
        <v>53</v>
      </c>
      <c r="E8" s="13">
        <v>44424</v>
      </c>
      <c r="F8" s="81" t="s">
        <v>52</v>
      </c>
      <c r="G8" s="13">
        <v>44426</v>
      </c>
      <c r="H8" s="82" t="s">
        <v>255</v>
      </c>
      <c r="I8" s="17">
        <v>44</v>
      </c>
      <c r="J8" s="17">
        <v>32</v>
      </c>
      <c r="K8" s="17">
        <v>11</v>
      </c>
      <c r="L8" s="17">
        <v>9</v>
      </c>
      <c r="M8" s="88">
        <v>3.8719999999999999</v>
      </c>
      <c r="N8" s="77">
        <v>9</v>
      </c>
      <c r="O8" s="68">
        <v>7000</v>
      </c>
      <c r="P8" s="69">
        <f>Table224578910112345678910121314[[#This Row],[PEMBULATAN]]*O8</f>
        <v>63000</v>
      </c>
    </row>
    <row r="9" spans="1:16" ht="26.25" customHeight="1" x14ac:dyDescent="0.2">
      <c r="A9" s="14"/>
      <c r="B9" s="14"/>
      <c r="C9" s="78" t="s">
        <v>289</v>
      </c>
      <c r="D9" s="84" t="s">
        <v>53</v>
      </c>
      <c r="E9" s="13">
        <v>44424</v>
      </c>
      <c r="F9" s="81" t="s">
        <v>52</v>
      </c>
      <c r="G9" s="13">
        <v>44426</v>
      </c>
      <c r="H9" s="82" t="s">
        <v>255</v>
      </c>
      <c r="I9" s="17">
        <v>38</v>
      </c>
      <c r="J9" s="17">
        <v>29</v>
      </c>
      <c r="K9" s="17">
        <v>18</v>
      </c>
      <c r="L9" s="17">
        <v>5</v>
      </c>
      <c r="M9" s="88">
        <v>4.9589999999999996</v>
      </c>
      <c r="N9" s="77">
        <v>5</v>
      </c>
      <c r="O9" s="68">
        <v>7000</v>
      </c>
      <c r="P9" s="69">
        <f>Table224578910112345678910121314[[#This Row],[PEMBULATAN]]*O9</f>
        <v>35000</v>
      </c>
    </row>
    <row r="10" spans="1:16" ht="26.25" customHeight="1" x14ac:dyDescent="0.2">
      <c r="A10" s="14"/>
      <c r="B10" s="15"/>
      <c r="C10" s="78" t="s">
        <v>290</v>
      </c>
      <c r="D10" s="84" t="s">
        <v>53</v>
      </c>
      <c r="E10" s="13">
        <v>44424</v>
      </c>
      <c r="F10" s="81" t="s">
        <v>52</v>
      </c>
      <c r="G10" s="13">
        <v>44426</v>
      </c>
      <c r="H10" s="82" t="s">
        <v>255</v>
      </c>
      <c r="I10" s="17">
        <v>49</v>
      </c>
      <c r="J10" s="17">
        <v>26</v>
      </c>
      <c r="K10" s="17">
        <v>17</v>
      </c>
      <c r="L10" s="17">
        <v>8</v>
      </c>
      <c r="M10" s="88">
        <v>5.4145000000000003</v>
      </c>
      <c r="N10" s="77">
        <v>8</v>
      </c>
      <c r="O10" s="68">
        <v>7000</v>
      </c>
      <c r="P10" s="69">
        <f>Table224578910112345678910121314[[#This Row],[PEMBULATAN]]*O10</f>
        <v>56000</v>
      </c>
    </row>
    <row r="11" spans="1:16" ht="22.5" customHeight="1" x14ac:dyDescent="0.2">
      <c r="A11" s="109" t="s">
        <v>31</v>
      </c>
      <c r="B11" s="114"/>
      <c r="C11" s="110"/>
      <c r="D11" s="110"/>
      <c r="E11" s="110"/>
      <c r="F11" s="110"/>
      <c r="G11" s="110"/>
      <c r="H11" s="110"/>
      <c r="I11" s="110"/>
      <c r="J11" s="110"/>
      <c r="K11" s="110"/>
      <c r="L11" s="111"/>
      <c r="M11" s="85">
        <f>SUBTOTAL(109,Table224578910112345678910121314[KG VOLUME])</f>
        <v>83.83175</v>
      </c>
      <c r="N11" s="72">
        <f>SUM(N3:N10)</f>
        <v>92</v>
      </c>
      <c r="O11" s="112">
        <f>SUM(P3:P10)</f>
        <v>644000</v>
      </c>
      <c r="P11" s="113"/>
    </row>
    <row r="12" spans="1:16" x14ac:dyDescent="0.2">
      <c r="A12" s="11"/>
      <c r="B12" s="60" t="s">
        <v>45</v>
      </c>
      <c r="C12" s="59"/>
      <c r="D12" s="61" t="s">
        <v>46</v>
      </c>
      <c r="H12" s="67"/>
      <c r="N12" s="66" t="s">
        <v>32</v>
      </c>
      <c r="P12" s="73">
        <f>O11*1%</f>
        <v>6440</v>
      </c>
    </row>
    <row r="13" spans="1:16" x14ac:dyDescent="0.2">
      <c r="A13" s="11"/>
      <c r="H13" s="67"/>
      <c r="N13" s="66" t="s">
        <v>33</v>
      </c>
      <c r="P13" s="75">
        <v>0</v>
      </c>
    </row>
    <row r="14" spans="1:16" ht="15.75" thickBot="1" x14ac:dyDescent="0.25">
      <c r="A14" s="11"/>
      <c r="H14" s="67"/>
      <c r="N14" s="66" t="s">
        <v>34</v>
      </c>
      <c r="P14" s="75">
        <v>0</v>
      </c>
    </row>
    <row r="15" spans="1:16" x14ac:dyDescent="0.2">
      <c r="A15" s="11"/>
      <c r="H15" s="67"/>
      <c r="N15" s="70" t="s">
        <v>35</v>
      </c>
      <c r="O15" s="71"/>
      <c r="P15" s="74">
        <f>O11+P12</f>
        <v>650440</v>
      </c>
    </row>
    <row r="16" spans="1:16" x14ac:dyDescent="0.2">
      <c r="B16" s="60"/>
      <c r="C16" s="59"/>
      <c r="D16" s="61"/>
    </row>
    <row r="18" spans="1:16" x14ac:dyDescent="0.2">
      <c r="A18" s="11"/>
      <c r="H18" s="67"/>
      <c r="P18" s="76"/>
    </row>
    <row r="19" spans="1:16" x14ac:dyDescent="0.2">
      <c r="A19" s="11"/>
      <c r="H19" s="67"/>
      <c r="O19" s="62"/>
      <c r="P19" s="76"/>
    </row>
    <row r="20" spans="1:16" s="3" customFormat="1" x14ac:dyDescent="0.25">
      <c r="A20" s="11"/>
      <c r="B20" s="2"/>
      <c r="C20" s="2"/>
      <c r="E20" s="12"/>
      <c r="H20" s="67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7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7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7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7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7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7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7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7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7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7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7"/>
      <c r="N31" s="16"/>
      <c r="O31" s="16"/>
      <c r="P31" s="16"/>
    </row>
  </sheetData>
  <mergeCells count="3">
    <mergeCell ref="A3:A4"/>
    <mergeCell ref="A11:L11"/>
    <mergeCell ref="O11:P11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0">
    <cfRule type="duplicateValues" dxfId="15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8" sqref="K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7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7" t="s">
        <v>56</v>
      </c>
      <c r="B3" s="79" t="s">
        <v>59</v>
      </c>
      <c r="C3" s="9" t="s">
        <v>60</v>
      </c>
      <c r="D3" s="81" t="s">
        <v>53</v>
      </c>
      <c r="E3" s="13">
        <v>44416</v>
      </c>
      <c r="F3" s="81" t="s">
        <v>54</v>
      </c>
      <c r="G3" s="13">
        <v>44419</v>
      </c>
      <c r="H3" s="10" t="s">
        <v>55</v>
      </c>
      <c r="I3" s="1">
        <v>32</v>
      </c>
      <c r="J3" s="1">
        <v>26</v>
      </c>
      <c r="K3" s="1">
        <v>26</v>
      </c>
      <c r="L3" s="1">
        <v>32</v>
      </c>
      <c r="M3" s="87">
        <v>5.4080000000000004</v>
      </c>
      <c r="N3" s="8">
        <v>32</v>
      </c>
      <c r="O3" s="68">
        <v>7000</v>
      </c>
      <c r="P3" s="69">
        <f>Table22457891011[[#This Row],[PEMBULATAN]]*O3</f>
        <v>224000</v>
      </c>
    </row>
    <row r="4" spans="1:16" ht="26.25" customHeight="1" x14ac:dyDescent="0.2">
      <c r="A4" s="108"/>
      <c r="B4" s="80"/>
      <c r="C4" s="9" t="s">
        <v>61</v>
      </c>
      <c r="D4" s="81" t="s">
        <v>53</v>
      </c>
      <c r="E4" s="13">
        <v>44416</v>
      </c>
      <c r="F4" s="81" t="s">
        <v>54</v>
      </c>
      <c r="G4" s="13">
        <v>44419</v>
      </c>
      <c r="H4" s="10" t="s">
        <v>55</v>
      </c>
      <c r="I4" s="1">
        <v>36</v>
      </c>
      <c r="J4" s="1">
        <v>35</v>
      </c>
      <c r="K4" s="1">
        <v>35</v>
      </c>
      <c r="L4" s="1">
        <v>55</v>
      </c>
      <c r="M4" s="87">
        <v>11.025</v>
      </c>
      <c r="N4" s="8">
        <v>55</v>
      </c>
      <c r="O4" s="68">
        <v>7000</v>
      </c>
      <c r="P4" s="69">
        <f>Table22457891011[[#This Row],[PEMBULATAN]]*O4</f>
        <v>385000</v>
      </c>
    </row>
    <row r="5" spans="1:16" ht="26.25" customHeight="1" x14ac:dyDescent="0.2">
      <c r="A5" s="14"/>
      <c r="B5" s="14"/>
      <c r="C5" s="9" t="s">
        <v>62</v>
      </c>
      <c r="D5" s="81" t="s">
        <v>53</v>
      </c>
      <c r="E5" s="13">
        <v>44416</v>
      </c>
      <c r="F5" s="81" t="s">
        <v>54</v>
      </c>
      <c r="G5" s="13">
        <v>44419</v>
      </c>
      <c r="H5" s="10" t="s">
        <v>55</v>
      </c>
      <c r="I5" s="1">
        <v>37</v>
      </c>
      <c r="J5" s="1">
        <v>37</v>
      </c>
      <c r="K5" s="1">
        <v>37</v>
      </c>
      <c r="L5" s="1">
        <v>73</v>
      </c>
      <c r="M5" s="87">
        <v>12.66325</v>
      </c>
      <c r="N5" s="8">
        <v>73</v>
      </c>
      <c r="O5" s="68">
        <v>7000</v>
      </c>
      <c r="P5" s="69">
        <f>Table22457891011[[#This Row],[PEMBULATAN]]*O5</f>
        <v>511000</v>
      </c>
    </row>
    <row r="6" spans="1:16" ht="26.25" customHeight="1" x14ac:dyDescent="0.2">
      <c r="A6" s="14"/>
      <c r="B6" s="14"/>
      <c r="C6" s="78" t="s">
        <v>63</v>
      </c>
      <c r="D6" s="84" t="s">
        <v>53</v>
      </c>
      <c r="E6" s="13">
        <v>44416</v>
      </c>
      <c r="F6" s="81" t="s">
        <v>54</v>
      </c>
      <c r="G6" s="13">
        <v>44419</v>
      </c>
      <c r="H6" s="82" t="s">
        <v>55</v>
      </c>
      <c r="I6" s="17">
        <v>37</v>
      </c>
      <c r="J6" s="17">
        <v>41</v>
      </c>
      <c r="K6" s="17">
        <v>41</v>
      </c>
      <c r="L6" s="17">
        <v>62</v>
      </c>
      <c r="M6" s="88">
        <v>15.549250000000001</v>
      </c>
      <c r="N6" s="77">
        <v>62</v>
      </c>
      <c r="O6" s="68">
        <v>7000</v>
      </c>
      <c r="P6" s="69">
        <f>Table22457891011[[#This Row],[PEMBULATAN]]*O6</f>
        <v>434000</v>
      </c>
    </row>
    <row r="7" spans="1:16" ht="22.5" customHeight="1" x14ac:dyDescent="0.2">
      <c r="A7" s="109" t="s">
        <v>31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1"/>
      <c r="M7" s="85">
        <f>SUBTOTAL(109,Table22457891011[KG VOLUME])</f>
        <v>44.645499999999998</v>
      </c>
      <c r="N7" s="72">
        <f>SUM(N3:N6)</f>
        <v>222</v>
      </c>
      <c r="O7" s="112">
        <f>SUM(P3:P6)</f>
        <v>1554000</v>
      </c>
      <c r="P7" s="113"/>
    </row>
    <row r="8" spans="1:16" x14ac:dyDescent="0.2">
      <c r="A8" s="11"/>
      <c r="B8" s="60" t="s">
        <v>45</v>
      </c>
      <c r="C8" s="59"/>
      <c r="D8" s="61" t="s">
        <v>46</v>
      </c>
      <c r="H8" s="67"/>
      <c r="N8" s="66" t="s">
        <v>32</v>
      </c>
      <c r="P8" s="73">
        <f>O7*1%</f>
        <v>15540</v>
      </c>
    </row>
    <row r="9" spans="1:16" x14ac:dyDescent="0.2">
      <c r="A9" s="11"/>
      <c r="H9" s="67"/>
      <c r="N9" s="66" t="s">
        <v>33</v>
      </c>
      <c r="P9" s="75">
        <v>0</v>
      </c>
    </row>
    <row r="10" spans="1:16" ht="15.75" thickBot="1" x14ac:dyDescent="0.25">
      <c r="A10" s="11"/>
      <c r="H10" s="67"/>
      <c r="N10" s="66" t="s">
        <v>34</v>
      </c>
      <c r="P10" s="75">
        <v>0</v>
      </c>
    </row>
    <row r="11" spans="1:16" x14ac:dyDescent="0.2">
      <c r="A11" s="11"/>
      <c r="H11" s="67"/>
      <c r="N11" s="70" t="s">
        <v>35</v>
      </c>
      <c r="O11" s="71"/>
      <c r="P11" s="74">
        <f>O7+P8</f>
        <v>1569540</v>
      </c>
    </row>
    <row r="12" spans="1:16" x14ac:dyDescent="0.2">
      <c r="B12" s="60"/>
      <c r="C12" s="59"/>
      <c r="D12" s="61"/>
    </row>
    <row r="14" spans="1:16" x14ac:dyDescent="0.2">
      <c r="A14" s="11"/>
      <c r="H14" s="67"/>
      <c r="P14" s="76"/>
    </row>
    <row r="15" spans="1:16" x14ac:dyDescent="0.2">
      <c r="A15" s="11"/>
      <c r="H15" s="67"/>
      <c r="O15" s="62"/>
      <c r="P15" s="76"/>
    </row>
    <row r="16" spans="1:16" s="3" customFormat="1" x14ac:dyDescent="0.25">
      <c r="A16" s="11"/>
      <c r="B16" s="2"/>
      <c r="C16" s="2"/>
      <c r="E16" s="12"/>
      <c r="H16" s="67"/>
      <c r="N16" s="16"/>
      <c r="O16" s="16"/>
      <c r="P16" s="16"/>
    </row>
    <row r="17" spans="1:16" s="3" customFormat="1" x14ac:dyDescent="0.25">
      <c r="A17" s="11"/>
      <c r="B17" s="2"/>
      <c r="C17" s="2"/>
      <c r="E17" s="12"/>
      <c r="H17" s="67"/>
      <c r="N17" s="16"/>
      <c r="O17" s="16"/>
      <c r="P17" s="16"/>
    </row>
    <row r="18" spans="1:16" s="3" customFormat="1" x14ac:dyDescent="0.25">
      <c r="A18" s="11"/>
      <c r="B18" s="2"/>
      <c r="C18" s="2"/>
      <c r="E18" s="12"/>
      <c r="H18" s="67"/>
      <c r="N18" s="16"/>
      <c r="O18" s="16"/>
      <c r="P18" s="16"/>
    </row>
    <row r="19" spans="1:16" s="3" customFormat="1" x14ac:dyDescent="0.25">
      <c r="A19" s="11"/>
      <c r="B19" s="2"/>
      <c r="C19" s="2"/>
      <c r="E19" s="12"/>
      <c r="H19" s="67"/>
      <c r="N19" s="16"/>
      <c r="O19" s="16"/>
      <c r="P19" s="16"/>
    </row>
    <row r="20" spans="1:16" s="3" customFormat="1" x14ac:dyDescent="0.25">
      <c r="A20" s="11"/>
      <c r="B20" s="2"/>
      <c r="C20" s="2"/>
      <c r="E20" s="12"/>
      <c r="H20" s="67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7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7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7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7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7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7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7"/>
      <c r="N27" s="16"/>
      <c r="O27" s="16"/>
      <c r="P27" s="16"/>
    </row>
  </sheetData>
  <mergeCells count="3">
    <mergeCell ref="A3:A4"/>
    <mergeCell ref="A7:L7"/>
    <mergeCell ref="O7:P7"/>
  </mergeCells>
  <conditionalFormatting sqref="B3">
    <cfRule type="duplicateValues" dxfId="232" priority="2"/>
  </conditionalFormatting>
  <conditionalFormatting sqref="B4">
    <cfRule type="duplicateValues" dxfId="231" priority="1"/>
  </conditionalFormatting>
  <conditionalFormatting sqref="B5:B6">
    <cfRule type="duplicateValues" dxfId="230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7" t="s">
        <v>71</v>
      </c>
      <c r="B3" s="80" t="s">
        <v>64</v>
      </c>
      <c r="C3" s="9" t="s">
        <v>65</v>
      </c>
      <c r="D3" s="81" t="s">
        <v>53</v>
      </c>
      <c r="E3" s="13">
        <v>44416</v>
      </c>
      <c r="F3" s="81" t="s">
        <v>54</v>
      </c>
      <c r="G3" s="13">
        <v>44419</v>
      </c>
      <c r="H3" s="10" t="s">
        <v>55</v>
      </c>
      <c r="I3" s="1">
        <v>42</v>
      </c>
      <c r="J3" s="1">
        <v>32</v>
      </c>
      <c r="K3" s="1">
        <v>30</v>
      </c>
      <c r="L3" s="1">
        <v>9</v>
      </c>
      <c r="M3" s="87">
        <v>10.08</v>
      </c>
      <c r="N3" s="8">
        <v>10</v>
      </c>
      <c r="O3" s="68">
        <v>7000</v>
      </c>
      <c r="P3" s="69">
        <f>Table224578910112[[#This Row],[PEMBULATAN]]*O3</f>
        <v>70000</v>
      </c>
    </row>
    <row r="4" spans="1:16" ht="26.25" customHeight="1" x14ac:dyDescent="0.2">
      <c r="A4" s="108"/>
      <c r="B4" s="80"/>
      <c r="C4" s="9" t="s">
        <v>66</v>
      </c>
      <c r="D4" s="81" t="s">
        <v>53</v>
      </c>
      <c r="E4" s="13">
        <v>44416</v>
      </c>
      <c r="F4" s="81" t="s">
        <v>54</v>
      </c>
      <c r="G4" s="13">
        <v>44419</v>
      </c>
      <c r="H4" s="10" t="s">
        <v>55</v>
      </c>
      <c r="I4" s="1">
        <v>43</v>
      </c>
      <c r="J4" s="1">
        <v>34</v>
      </c>
      <c r="K4" s="1">
        <v>27</v>
      </c>
      <c r="L4" s="1">
        <v>9</v>
      </c>
      <c r="M4" s="87">
        <v>9.8684999999999992</v>
      </c>
      <c r="N4" s="8">
        <v>10</v>
      </c>
      <c r="O4" s="68">
        <v>7000</v>
      </c>
      <c r="P4" s="69">
        <f>Table224578910112[[#This Row],[PEMBULATAN]]*O4</f>
        <v>70000</v>
      </c>
    </row>
    <row r="5" spans="1:16" ht="26.25" customHeight="1" x14ac:dyDescent="0.2">
      <c r="A5" s="14"/>
      <c r="B5" s="15"/>
      <c r="C5" s="9" t="s">
        <v>67</v>
      </c>
      <c r="D5" s="81" t="s">
        <v>53</v>
      </c>
      <c r="E5" s="13">
        <v>44416</v>
      </c>
      <c r="F5" s="81" t="s">
        <v>54</v>
      </c>
      <c r="G5" s="13">
        <v>44419</v>
      </c>
      <c r="H5" s="10" t="s">
        <v>55</v>
      </c>
      <c r="I5" s="1">
        <v>42</v>
      </c>
      <c r="J5" s="1">
        <v>33</v>
      </c>
      <c r="K5" s="1">
        <v>28</v>
      </c>
      <c r="L5" s="1">
        <v>9</v>
      </c>
      <c r="M5" s="87">
        <v>9.702</v>
      </c>
      <c r="N5" s="8">
        <v>10</v>
      </c>
      <c r="O5" s="68">
        <v>7000</v>
      </c>
      <c r="P5" s="69">
        <f>Table224578910112[[#This Row],[PEMBULATAN]]*O5</f>
        <v>70000</v>
      </c>
    </row>
    <row r="6" spans="1:16" ht="26.25" customHeight="1" x14ac:dyDescent="0.2">
      <c r="A6" s="14"/>
      <c r="B6" s="14" t="s">
        <v>68</v>
      </c>
      <c r="C6" s="78" t="s">
        <v>69</v>
      </c>
      <c r="D6" s="84" t="s">
        <v>53</v>
      </c>
      <c r="E6" s="13">
        <v>44416</v>
      </c>
      <c r="F6" s="81" t="s">
        <v>54</v>
      </c>
      <c r="G6" s="13">
        <v>44419</v>
      </c>
      <c r="H6" s="82" t="s">
        <v>55</v>
      </c>
      <c r="I6" s="17">
        <v>107</v>
      </c>
      <c r="J6" s="17">
        <v>66</v>
      </c>
      <c r="K6" s="17">
        <v>11</v>
      </c>
      <c r="L6" s="17">
        <v>18</v>
      </c>
      <c r="M6" s="88">
        <v>19.420500000000001</v>
      </c>
      <c r="N6" s="77">
        <v>20</v>
      </c>
      <c r="O6" s="68">
        <v>7000</v>
      </c>
      <c r="P6" s="69">
        <f>Table224578910112[[#This Row],[PEMBULATAN]]*O6</f>
        <v>140000</v>
      </c>
    </row>
    <row r="7" spans="1:16" ht="26.25" customHeight="1" x14ac:dyDescent="0.2">
      <c r="A7" s="14"/>
      <c r="B7" s="15"/>
      <c r="C7" s="78" t="s">
        <v>70</v>
      </c>
      <c r="D7" s="84" t="s">
        <v>53</v>
      </c>
      <c r="E7" s="13">
        <v>44416</v>
      </c>
      <c r="F7" s="81" t="s">
        <v>54</v>
      </c>
      <c r="G7" s="13">
        <v>44419</v>
      </c>
      <c r="H7" s="82" t="s">
        <v>55</v>
      </c>
      <c r="I7" s="17">
        <v>54</v>
      </c>
      <c r="J7" s="17">
        <v>63</v>
      </c>
      <c r="K7" s="17">
        <v>20</v>
      </c>
      <c r="L7" s="17">
        <v>7</v>
      </c>
      <c r="M7" s="88">
        <v>17.010000000000002</v>
      </c>
      <c r="N7" s="77">
        <v>17</v>
      </c>
      <c r="O7" s="68">
        <v>7000</v>
      </c>
      <c r="P7" s="69">
        <f>Table224578910112[[#This Row],[PEMBULATAN]]*O7</f>
        <v>119000</v>
      </c>
    </row>
    <row r="8" spans="1:16" ht="22.5" customHeight="1" x14ac:dyDescent="0.2">
      <c r="A8" s="109" t="s">
        <v>31</v>
      </c>
      <c r="B8" s="114"/>
      <c r="C8" s="110"/>
      <c r="D8" s="110"/>
      <c r="E8" s="110"/>
      <c r="F8" s="110"/>
      <c r="G8" s="110"/>
      <c r="H8" s="110"/>
      <c r="I8" s="110"/>
      <c r="J8" s="110"/>
      <c r="K8" s="110"/>
      <c r="L8" s="111"/>
      <c r="M8" s="85">
        <f>SUBTOTAL(109,Table224578910112[KG VOLUME])</f>
        <v>66.081000000000003</v>
      </c>
      <c r="N8" s="72">
        <f>SUM(N3:N7)</f>
        <v>67</v>
      </c>
      <c r="O8" s="112">
        <f>SUM(P3:P7)</f>
        <v>469000</v>
      </c>
      <c r="P8" s="113"/>
    </row>
    <row r="9" spans="1:16" x14ac:dyDescent="0.2">
      <c r="A9" s="11"/>
      <c r="B9" s="60" t="s">
        <v>45</v>
      </c>
      <c r="C9" s="59"/>
      <c r="D9" s="61" t="s">
        <v>46</v>
      </c>
      <c r="H9" s="67"/>
      <c r="N9" s="66" t="s">
        <v>32</v>
      </c>
      <c r="P9" s="73">
        <f>O8*1%</f>
        <v>4690</v>
      </c>
    </row>
    <row r="10" spans="1:16" x14ac:dyDescent="0.2">
      <c r="A10" s="11"/>
      <c r="H10" s="67"/>
      <c r="N10" s="66" t="s">
        <v>33</v>
      </c>
      <c r="P10" s="75">
        <v>0</v>
      </c>
    </row>
    <row r="11" spans="1:16" ht="15.75" thickBot="1" x14ac:dyDescent="0.25">
      <c r="A11" s="11"/>
      <c r="H11" s="67"/>
      <c r="N11" s="66" t="s">
        <v>34</v>
      </c>
      <c r="P11" s="75">
        <v>0</v>
      </c>
    </row>
    <row r="12" spans="1:16" x14ac:dyDescent="0.2">
      <c r="A12" s="11"/>
      <c r="H12" s="67"/>
      <c r="N12" s="70" t="s">
        <v>35</v>
      </c>
      <c r="O12" s="71"/>
      <c r="P12" s="74">
        <f>O8+P9</f>
        <v>473690</v>
      </c>
    </row>
    <row r="13" spans="1:16" x14ac:dyDescent="0.2">
      <c r="B13" s="60"/>
      <c r="C13" s="59"/>
      <c r="D13" s="61"/>
    </row>
    <row r="15" spans="1:16" x14ac:dyDescent="0.2">
      <c r="A15" s="11"/>
      <c r="H15" s="67"/>
      <c r="P15" s="76"/>
    </row>
    <row r="16" spans="1:16" x14ac:dyDescent="0.2">
      <c r="A16" s="11"/>
      <c r="H16" s="67"/>
      <c r="O16" s="62"/>
      <c r="P16" s="76"/>
    </row>
    <row r="17" spans="1:16" s="3" customFormat="1" x14ac:dyDescent="0.25">
      <c r="A17" s="11"/>
      <c r="B17" s="2"/>
      <c r="C17" s="2"/>
      <c r="E17" s="12"/>
      <c r="H17" s="67"/>
      <c r="N17" s="16"/>
      <c r="O17" s="16"/>
      <c r="P17" s="16"/>
    </row>
    <row r="18" spans="1:16" s="3" customFormat="1" x14ac:dyDescent="0.25">
      <c r="A18" s="11"/>
      <c r="B18" s="2"/>
      <c r="C18" s="2"/>
      <c r="E18" s="12"/>
      <c r="H18" s="67"/>
      <c r="N18" s="16"/>
      <c r="O18" s="16"/>
      <c r="P18" s="16"/>
    </row>
    <row r="19" spans="1:16" s="3" customFormat="1" x14ac:dyDescent="0.25">
      <c r="A19" s="11"/>
      <c r="B19" s="2"/>
      <c r="C19" s="2"/>
      <c r="E19" s="12"/>
      <c r="H19" s="67"/>
      <c r="N19" s="16"/>
      <c r="O19" s="16"/>
      <c r="P19" s="16"/>
    </row>
    <row r="20" spans="1:16" s="3" customFormat="1" x14ac:dyDescent="0.25">
      <c r="A20" s="11"/>
      <c r="B20" s="2"/>
      <c r="C20" s="2"/>
      <c r="E20" s="12"/>
      <c r="H20" s="67"/>
      <c r="N20" s="16"/>
      <c r="O20" s="16"/>
      <c r="P20" s="16"/>
    </row>
    <row r="21" spans="1:16" s="3" customFormat="1" x14ac:dyDescent="0.25">
      <c r="A21" s="11"/>
      <c r="B21" s="2"/>
      <c r="C21" s="2"/>
      <c r="E21" s="12"/>
      <c r="H21" s="67"/>
      <c r="N21" s="16"/>
      <c r="O21" s="16"/>
      <c r="P21" s="16"/>
    </row>
    <row r="22" spans="1:16" s="3" customFormat="1" x14ac:dyDescent="0.25">
      <c r="A22" s="11"/>
      <c r="B22" s="2"/>
      <c r="C22" s="2"/>
      <c r="E22" s="12"/>
      <c r="H22" s="67"/>
      <c r="N22" s="16"/>
      <c r="O22" s="16"/>
      <c r="P22" s="16"/>
    </row>
    <row r="23" spans="1:16" s="3" customFormat="1" x14ac:dyDescent="0.25">
      <c r="A23" s="11"/>
      <c r="B23" s="2"/>
      <c r="C23" s="2"/>
      <c r="E23" s="12"/>
      <c r="H23" s="67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7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7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7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7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7"/>
      <c r="N28" s="16"/>
      <c r="O28" s="16"/>
      <c r="P28" s="16"/>
    </row>
  </sheetData>
  <mergeCells count="3">
    <mergeCell ref="A3:A4"/>
    <mergeCell ref="A8:L8"/>
    <mergeCell ref="O8:P8"/>
  </mergeCells>
  <conditionalFormatting sqref="B3">
    <cfRule type="duplicateValues" dxfId="214" priority="2"/>
  </conditionalFormatting>
  <conditionalFormatting sqref="B4">
    <cfRule type="duplicateValues" dxfId="213" priority="1"/>
  </conditionalFormatting>
  <conditionalFormatting sqref="B5:B7">
    <cfRule type="duplicateValues" dxfId="212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P3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16" sqref="A16:L16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7" t="s">
        <v>72</v>
      </c>
      <c r="B3" s="80" t="s">
        <v>73</v>
      </c>
      <c r="C3" s="9" t="s">
        <v>74</v>
      </c>
      <c r="D3" s="81" t="s">
        <v>53</v>
      </c>
      <c r="E3" s="13">
        <v>44417</v>
      </c>
      <c r="F3" s="81" t="s">
        <v>54</v>
      </c>
      <c r="G3" s="13">
        <v>44419</v>
      </c>
      <c r="H3" s="10" t="s">
        <v>55</v>
      </c>
      <c r="I3" s="1">
        <v>76</v>
      </c>
      <c r="J3" s="1">
        <v>18</v>
      </c>
      <c r="K3" s="1">
        <v>13</v>
      </c>
      <c r="L3" s="1">
        <v>25</v>
      </c>
      <c r="M3" s="87">
        <v>4.4459999999999997</v>
      </c>
      <c r="N3" s="8">
        <v>25</v>
      </c>
      <c r="O3" s="68">
        <v>7000</v>
      </c>
      <c r="P3" s="69">
        <f>Table2245789101123[[#This Row],[PEMBULATAN]]*O3</f>
        <v>175000</v>
      </c>
    </row>
    <row r="4" spans="1:16" ht="26.25" customHeight="1" x14ac:dyDescent="0.2">
      <c r="A4" s="108"/>
      <c r="B4" s="80"/>
      <c r="C4" s="9" t="s">
        <v>75</v>
      </c>
      <c r="D4" s="81" t="s">
        <v>53</v>
      </c>
      <c r="E4" s="13">
        <v>44417</v>
      </c>
      <c r="F4" s="81" t="s">
        <v>54</v>
      </c>
      <c r="G4" s="13">
        <v>44419</v>
      </c>
      <c r="H4" s="10" t="s">
        <v>55</v>
      </c>
      <c r="I4" s="1">
        <v>77</v>
      </c>
      <c r="J4" s="1">
        <v>33</v>
      </c>
      <c r="K4" s="1">
        <v>14</v>
      </c>
      <c r="L4" s="1">
        <v>10</v>
      </c>
      <c r="M4" s="87">
        <v>8.8934999999999995</v>
      </c>
      <c r="N4" s="8">
        <v>10</v>
      </c>
      <c r="O4" s="68">
        <v>7000</v>
      </c>
      <c r="P4" s="69">
        <f>Table2245789101123[[#This Row],[PEMBULATAN]]*O4</f>
        <v>70000</v>
      </c>
    </row>
    <row r="5" spans="1:16" ht="26.25" customHeight="1" x14ac:dyDescent="0.2">
      <c r="A5" s="14"/>
      <c r="B5" s="14"/>
      <c r="C5" s="9" t="s">
        <v>76</v>
      </c>
      <c r="D5" s="81" t="s">
        <v>53</v>
      </c>
      <c r="E5" s="13">
        <v>44417</v>
      </c>
      <c r="F5" s="81" t="s">
        <v>54</v>
      </c>
      <c r="G5" s="13">
        <v>44419</v>
      </c>
      <c r="H5" s="10" t="s">
        <v>55</v>
      </c>
      <c r="I5" s="1">
        <v>51</v>
      </c>
      <c r="J5" s="1">
        <v>50</v>
      </c>
      <c r="K5" s="1">
        <v>30</v>
      </c>
      <c r="L5" s="1">
        <v>12</v>
      </c>
      <c r="M5" s="87">
        <v>19.125</v>
      </c>
      <c r="N5" s="8">
        <v>19</v>
      </c>
      <c r="O5" s="68">
        <v>7000</v>
      </c>
      <c r="P5" s="69">
        <f>Table2245789101123[[#This Row],[PEMBULATAN]]*O5</f>
        <v>133000</v>
      </c>
    </row>
    <row r="6" spans="1:16" ht="26.25" customHeight="1" x14ac:dyDescent="0.2">
      <c r="A6" s="14"/>
      <c r="B6" s="14"/>
      <c r="C6" s="78" t="s">
        <v>77</v>
      </c>
      <c r="D6" s="84" t="s">
        <v>53</v>
      </c>
      <c r="E6" s="13">
        <v>44417</v>
      </c>
      <c r="F6" s="81" t="s">
        <v>54</v>
      </c>
      <c r="G6" s="13">
        <v>44419</v>
      </c>
      <c r="H6" s="82" t="s">
        <v>55</v>
      </c>
      <c r="I6" s="17">
        <v>102</v>
      </c>
      <c r="J6" s="17">
        <v>51</v>
      </c>
      <c r="K6" s="17">
        <v>14</v>
      </c>
      <c r="L6" s="17">
        <v>2</v>
      </c>
      <c r="M6" s="88">
        <v>18.207000000000001</v>
      </c>
      <c r="N6" s="77">
        <v>18</v>
      </c>
      <c r="O6" s="68">
        <v>7000</v>
      </c>
      <c r="P6" s="69">
        <f>Table2245789101123[[#This Row],[PEMBULATAN]]*O6</f>
        <v>126000</v>
      </c>
    </row>
    <row r="7" spans="1:16" ht="26.25" customHeight="1" x14ac:dyDescent="0.2">
      <c r="A7" s="14"/>
      <c r="B7" s="14"/>
      <c r="C7" s="78" t="s">
        <v>78</v>
      </c>
      <c r="D7" s="84" t="s">
        <v>53</v>
      </c>
      <c r="E7" s="13">
        <v>44417</v>
      </c>
      <c r="F7" s="81" t="s">
        <v>54</v>
      </c>
      <c r="G7" s="13">
        <v>44419</v>
      </c>
      <c r="H7" s="82" t="s">
        <v>55</v>
      </c>
      <c r="I7" s="17">
        <v>88</v>
      </c>
      <c r="J7" s="17">
        <v>32</v>
      </c>
      <c r="K7" s="17">
        <v>15</v>
      </c>
      <c r="L7" s="17">
        <v>5</v>
      </c>
      <c r="M7" s="88">
        <v>10.56</v>
      </c>
      <c r="N7" s="77">
        <v>11</v>
      </c>
      <c r="O7" s="68">
        <v>7000</v>
      </c>
      <c r="P7" s="69">
        <f>Table2245789101123[[#This Row],[PEMBULATAN]]*O7</f>
        <v>77000</v>
      </c>
    </row>
    <row r="8" spans="1:16" ht="26.25" customHeight="1" x14ac:dyDescent="0.2">
      <c r="A8" s="14"/>
      <c r="B8" s="14"/>
      <c r="C8" s="78" t="s">
        <v>79</v>
      </c>
      <c r="D8" s="84" t="s">
        <v>53</v>
      </c>
      <c r="E8" s="13">
        <v>44417</v>
      </c>
      <c r="F8" s="81" t="s">
        <v>54</v>
      </c>
      <c r="G8" s="13">
        <v>44419</v>
      </c>
      <c r="H8" s="82" t="s">
        <v>55</v>
      </c>
      <c r="I8" s="17">
        <v>58</v>
      </c>
      <c r="J8" s="17">
        <v>44</v>
      </c>
      <c r="K8" s="17">
        <v>27</v>
      </c>
      <c r="L8" s="17">
        <v>5</v>
      </c>
      <c r="M8" s="88">
        <v>17.225999999999999</v>
      </c>
      <c r="N8" s="77">
        <v>17</v>
      </c>
      <c r="O8" s="68">
        <v>7000</v>
      </c>
      <c r="P8" s="69">
        <f>Table2245789101123[[#This Row],[PEMBULATAN]]*O8</f>
        <v>119000</v>
      </c>
    </row>
    <row r="9" spans="1:16" ht="26.25" customHeight="1" x14ac:dyDescent="0.2">
      <c r="A9" s="14"/>
      <c r="B9" s="14"/>
      <c r="C9" s="78" t="s">
        <v>80</v>
      </c>
      <c r="D9" s="84" t="s">
        <v>53</v>
      </c>
      <c r="E9" s="13">
        <v>44417</v>
      </c>
      <c r="F9" s="81" t="s">
        <v>54</v>
      </c>
      <c r="G9" s="13">
        <v>44419</v>
      </c>
      <c r="H9" s="82" t="s">
        <v>55</v>
      </c>
      <c r="I9" s="17">
        <v>34</v>
      </c>
      <c r="J9" s="17">
        <v>24</v>
      </c>
      <c r="K9" s="17">
        <v>15</v>
      </c>
      <c r="L9" s="17">
        <v>4</v>
      </c>
      <c r="M9" s="88">
        <v>3.06</v>
      </c>
      <c r="N9" s="77">
        <v>4</v>
      </c>
      <c r="O9" s="68">
        <v>7000</v>
      </c>
      <c r="P9" s="69">
        <f>Table2245789101123[[#This Row],[PEMBULATAN]]*O9</f>
        <v>28000</v>
      </c>
    </row>
    <row r="10" spans="1:16" ht="26.25" customHeight="1" x14ac:dyDescent="0.2">
      <c r="A10" s="14"/>
      <c r="B10" s="14"/>
      <c r="C10" s="78" t="s">
        <v>81</v>
      </c>
      <c r="D10" s="84" t="s">
        <v>53</v>
      </c>
      <c r="E10" s="13">
        <v>44417</v>
      </c>
      <c r="F10" s="81" t="s">
        <v>54</v>
      </c>
      <c r="G10" s="13">
        <v>44419</v>
      </c>
      <c r="H10" s="82" t="s">
        <v>55</v>
      </c>
      <c r="I10" s="17">
        <v>47</v>
      </c>
      <c r="J10" s="17">
        <v>28</v>
      </c>
      <c r="K10" s="17">
        <v>63</v>
      </c>
      <c r="L10" s="17">
        <v>10</v>
      </c>
      <c r="M10" s="88">
        <v>20.727</v>
      </c>
      <c r="N10" s="77">
        <v>21</v>
      </c>
      <c r="O10" s="68">
        <v>7000</v>
      </c>
      <c r="P10" s="69">
        <f>Table2245789101123[[#This Row],[PEMBULATAN]]*O10</f>
        <v>147000</v>
      </c>
    </row>
    <row r="11" spans="1:16" ht="26.25" customHeight="1" x14ac:dyDescent="0.2">
      <c r="A11" s="14"/>
      <c r="B11" s="14"/>
      <c r="C11" s="78" t="s">
        <v>82</v>
      </c>
      <c r="D11" s="84" t="s">
        <v>53</v>
      </c>
      <c r="E11" s="13">
        <v>44417</v>
      </c>
      <c r="F11" s="81" t="s">
        <v>54</v>
      </c>
      <c r="G11" s="13">
        <v>44419</v>
      </c>
      <c r="H11" s="82" t="s">
        <v>55</v>
      </c>
      <c r="I11" s="17">
        <v>54</v>
      </c>
      <c r="J11" s="17">
        <v>30</v>
      </c>
      <c r="K11" s="17">
        <v>24</v>
      </c>
      <c r="L11" s="17">
        <v>31</v>
      </c>
      <c r="M11" s="88">
        <v>9.7200000000000006</v>
      </c>
      <c r="N11" s="77">
        <v>31</v>
      </c>
      <c r="O11" s="68">
        <v>7000</v>
      </c>
      <c r="P11" s="69">
        <f>Table2245789101123[[#This Row],[PEMBULATAN]]*O11</f>
        <v>217000</v>
      </c>
    </row>
    <row r="12" spans="1:16" ht="26.25" customHeight="1" x14ac:dyDescent="0.2">
      <c r="A12" s="14"/>
      <c r="B12" s="14"/>
      <c r="C12" s="78" t="s">
        <v>83</v>
      </c>
      <c r="D12" s="84" t="s">
        <v>53</v>
      </c>
      <c r="E12" s="13">
        <v>44417</v>
      </c>
      <c r="F12" s="81" t="s">
        <v>54</v>
      </c>
      <c r="G12" s="13">
        <v>44419</v>
      </c>
      <c r="H12" s="82" t="s">
        <v>55</v>
      </c>
      <c r="I12" s="17">
        <v>80</v>
      </c>
      <c r="J12" s="17">
        <v>57</v>
      </c>
      <c r="K12" s="17">
        <v>66</v>
      </c>
      <c r="L12" s="17">
        <v>35</v>
      </c>
      <c r="M12" s="88">
        <v>75.239999999999995</v>
      </c>
      <c r="N12" s="77">
        <v>75</v>
      </c>
      <c r="O12" s="68">
        <v>7000</v>
      </c>
      <c r="P12" s="69">
        <f>Table2245789101123[[#This Row],[PEMBULATAN]]*O12</f>
        <v>525000</v>
      </c>
    </row>
    <row r="13" spans="1:16" ht="26.25" customHeight="1" x14ac:dyDescent="0.2">
      <c r="A13" s="14"/>
      <c r="B13" s="14"/>
      <c r="C13" s="78" t="s">
        <v>84</v>
      </c>
      <c r="D13" s="84" t="s">
        <v>53</v>
      </c>
      <c r="E13" s="13">
        <v>44417</v>
      </c>
      <c r="F13" s="81" t="s">
        <v>54</v>
      </c>
      <c r="G13" s="13">
        <v>44419</v>
      </c>
      <c r="H13" s="82" t="s">
        <v>55</v>
      </c>
      <c r="I13" s="17">
        <v>60</v>
      </c>
      <c r="J13" s="17">
        <v>51</v>
      </c>
      <c r="K13" s="17">
        <v>20</v>
      </c>
      <c r="L13" s="17">
        <v>21</v>
      </c>
      <c r="M13" s="88">
        <v>15.3</v>
      </c>
      <c r="N13" s="77">
        <v>21</v>
      </c>
      <c r="O13" s="68">
        <v>7000</v>
      </c>
      <c r="P13" s="69">
        <f>Table2245789101123[[#This Row],[PEMBULATAN]]*O13</f>
        <v>147000</v>
      </c>
    </row>
    <row r="14" spans="1:16" ht="26.25" customHeight="1" x14ac:dyDescent="0.2">
      <c r="A14" s="14"/>
      <c r="B14" s="15"/>
      <c r="C14" s="78" t="s">
        <v>85</v>
      </c>
      <c r="D14" s="84" t="s">
        <v>53</v>
      </c>
      <c r="E14" s="13">
        <v>44417</v>
      </c>
      <c r="F14" s="81" t="s">
        <v>54</v>
      </c>
      <c r="G14" s="13">
        <v>44419</v>
      </c>
      <c r="H14" s="82" t="s">
        <v>55</v>
      </c>
      <c r="I14" s="17">
        <v>47</v>
      </c>
      <c r="J14" s="17">
        <v>24</v>
      </c>
      <c r="K14" s="17">
        <v>24</v>
      </c>
      <c r="L14" s="17">
        <v>10</v>
      </c>
      <c r="M14" s="88">
        <v>6.7679999999999998</v>
      </c>
      <c r="N14" s="77">
        <v>10</v>
      </c>
      <c r="O14" s="68">
        <v>7000</v>
      </c>
      <c r="P14" s="69">
        <f>Table2245789101123[[#This Row],[PEMBULATAN]]*O14</f>
        <v>70000</v>
      </c>
    </row>
    <row r="15" spans="1:16" ht="26.25" customHeight="1" x14ac:dyDescent="0.2">
      <c r="A15" s="14"/>
      <c r="B15" s="15" t="s">
        <v>86</v>
      </c>
      <c r="C15" s="78" t="s">
        <v>87</v>
      </c>
      <c r="D15" s="84" t="s">
        <v>53</v>
      </c>
      <c r="E15" s="13">
        <v>44417</v>
      </c>
      <c r="F15" s="81" t="s">
        <v>54</v>
      </c>
      <c r="G15" s="13">
        <v>44419</v>
      </c>
      <c r="H15" s="82" t="s">
        <v>55</v>
      </c>
      <c r="I15" s="17">
        <v>41</v>
      </c>
      <c r="J15" s="17">
        <v>40</v>
      </c>
      <c r="K15" s="17">
        <v>19</v>
      </c>
      <c r="L15" s="17">
        <v>5</v>
      </c>
      <c r="M15" s="88">
        <v>7.79</v>
      </c>
      <c r="N15" s="77">
        <v>8</v>
      </c>
      <c r="O15" s="68">
        <v>7000</v>
      </c>
      <c r="P15" s="69">
        <f>Table2245789101123[[#This Row],[PEMBULATAN]]*O15</f>
        <v>56000</v>
      </c>
    </row>
    <row r="16" spans="1:16" ht="22.5" customHeight="1" x14ac:dyDescent="0.2">
      <c r="A16" s="109" t="s">
        <v>31</v>
      </c>
      <c r="B16" s="114"/>
      <c r="C16" s="110"/>
      <c r="D16" s="110"/>
      <c r="E16" s="110"/>
      <c r="F16" s="110"/>
      <c r="G16" s="110"/>
      <c r="H16" s="110"/>
      <c r="I16" s="110"/>
      <c r="J16" s="110"/>
      <c r="K16" s="110"/>
      <c r="L16" s="111"/>
      <c r="M16" s="85">
        <f>SUBTOTAL(109,Table2245789101123[KG VOLUME])</f>
        <v>217.0625</v>
      </c>
      <c r="N16" s="72">
        <f>SUM(N3:N15)</f>
        <v>270</v>
      </c>
      <c r="O16" s="112">
        <f>SUM(P3:P15)</f>
        <v>1890000</v>
      </c>
      <c r="P16" s="113"/>
    </row>
    <row r="17" spans="1:16" x14ac:dyDescent="0.2">
      <c r="A17" s="11"/>
      <c r="B17" s="60" t="s">
        <v>45</v>
      </c>
      <c r="C17" s="59"/>
      <c r="D17" s="61" t="s">
        <v>46</v>
      </c>
      <c r="H17" s="67"/>
      <c r="N17" s="66" t="s">
        <v>32</v>
      </c>
      <c r="P17" s="73">
        <f>O16*1%</f>
        <v>18900</v>
      </c>
    </row>
    <row r="18" spans="1:16" x14ac:dyDescent="0.2">
      <c r="A18" s="11"/>
      <c r="H18" s="67"/>
      <c r="N18" s="66" t="s">
        <v>33</v>
      </c>
      <c r="P18" s="75">
        <v>0</v>
      </c>
    </row>
    <row r="19" spans="1:16" ht="15.75" thickBot="1" x14ac:dyDescent="0.25">
      <c r="A19" s="11"/>
      <c r="H19" s="67"/>
      <c r="N19" s="66" t="s">
        <v>34</v>
      </c>
      <c r="P19" s="75">
        <v>0</v>
      </c>
    </row>
    <row r="20" spans="1:16" x14ac:dyDescent="0.2">
      <c r="A20" s="11"/>
      <c r="H20" s="67"/>
      <c r="N20" s="70" t="s">
        <v>35</v>
      </c>
      <c r="O20" s="71"/>
      <c r="P20" s="74">
        <f>O16+P17</f>
        <v>1908900</v>
      </c>
    </row>
    <row r="21" spans="1:16" x14ac:dyDescent="0.2">
      <c r="B21" s="60"/>
      <c r="C21" s="59"/>
      <c r="D21" s="61"/>
    </row>
    <row r="23" spans="1:16" x14ac:dyDescent="0.2">
      <c r="A23" s="11"/>
      <c r="H23" s="67"/>
      <c r="P23" s="76"/>
    </row>
    <row r="24" spans="1:16" x14ac:dyDescent="0.2">
      <c r="A24" s="11"/>
      <c r="H24" s="67"/>
      <c r="O24" s="62"/>
      <c r="P24" s="76"/>
    </row>
    <row r="25" spans="1:16" s="3" customFormat="1" x14ac:dyDescent="0.25">
      <c r="A25" s="11"/>
      <c r="B25" s="2"/>
      <c r="C25" s="2"/>
      <c r="E25" s="12"/>
      <c r="H25" s="67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7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7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7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7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7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7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7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7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7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7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7"/>
      <c r="N36" s="16"/>
      <c r="O36" s="16"/>
      <c r="P36" s="16"/>
    </row>
  </sheetData>
  <mergeCells count="3">
    <mergeCell ref="A3:A4"/>
    <mergeCell ref="A16:L16"/>
    <mergeCell ref="O16:P16"/>
  </mergeCells>
  <conditionalFormatting sqref="B3">
    <cfRule type="duplicateValues" dxfId="196" priority="2"/>
  </conditionalFormatting>
  <conditionalFormatting sqref="B4">
    <cfRule type="duplicateValues" dxfId="195" priority="1"/>
  </conditionalFormatting>
  <conditionalFormatting sqref="B5:B15">
    <cfRule type="duplicateValues" dxfId="194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P45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H32" sqref="H3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4.75" customHeight="1" x14ac:dyDescent="0.2">
      <c r="A3" s="107" t="s">
        <v>112</v>
      </c>
      <c r="B3" s="80" t="s">
        <v>88</v>
      </c>
      <c r="C3" s="9" t="s">
        <v>89</v>
      </c>
      <c r="D3" s="81" t="s">
        <v>53</v>
      </c>
      <c r="E3" s="13">
        <v>44418</v>
      </c>
      <c r="F3" s="81" t="s">
        <v>110</v>
      </c>
      <c r="G3" s="13">
        <v>44422</v>
      </c>
      <c r="H3" s="10" t="s">
        <v>111</v>
      </c>
      <c r="I3" s="1">
        <v>53</v>
      </c>
      <c r="J3" s="1">
        <v>11</v>
      </c>
      <c r="K3" s="1">
        <v>50</v>
      </c>
      <c r="L3" s="1">
        <v>15</v>
      </c>
      <c r="M3" s="87">
        <v>7.2874999999999996</v>
      </c>
      <c r="N3" s="8">
        <v>15</v>
      </c>
      <c r="O3" s="68">
        <v>7000</v>
      </c>
      <c r="P3" s="69">
        <f>Table22457891011234[[#This Row],[PEMBULATAN]]*O3</f>
        <v>105000</v>
      </c>
    </row>
    <row r="4" spans="1:16" ht="24.75" customHeight="1" x14ac:dyDescent="0.2">
      <c r="A4" s="108"/>
      <c r="B4" s="80"/>
      <c r="C4" s="9" t="s">
        <v>90</v>
      </c>
      <c r="D4" s="81" t="s">
        <v>53</v>
      </c>
      <c r="E4" s="13">
        <v>44418</v>
      </c>
      <c r="F4" s="81" t="s">
        <v>110</v>
      </c>
      <c r="G4" s="13">
        <v>44422</v>
      </c>
      <c r="H4" s="10" t="s">
        <v>111</v>
      </c>
      <c r="I4" s="1">
        <v>36</v>
      </c>
      <c r="J4" s="1">
        <v>24</v>
      </c>
      <c r="K4" s="1">
        <v>100</v>
      </c>
      <c r="L4" s="1">
        <v>19</v>
      </c>
      <c r="M4" s="87">
        <v>21.6</v>
      </c>
      <c r="N4" s="8">
        <v>22</v>
      </c>
      <c r="O4" s="68">
        <v>7000</v>
      </c>
      <c r="P4" s="69">
        <f>Table22457891011234[[#This Row],[PEMBULATAN]]*O4</f>
        <v>154000</v>
      </c>
    </row>
    <row r="5" spans="1:16" ht="24.75" customHeight="1" x14ac:dyDescent="0.2">
      <c r="A5" s="14"/>
      <c r="B5" s="14"/>
      <c r="C5" s="9" t="s">
        <v>91</v>
      </c>
      <c r="D5" s="81" t="s">
        <v>53</v>
      </c>
      <c r="E5" s="13">
        <v>44418</v>
      </c>
      <c r="F5" s="81" t="s">
        <v>110</v>
      </c>
      <c r="G5" s="13">
        <v>44422</v>
      </c>
      <c r="H5" s="10" t="s">
        <v>111</v>
      </c>
      <c r="I5" s="1">
        <v>45</v>
      </c>
      <c r="J5" s="1">
        <v>34</v>
      </c>
      <c r="K5" s="1">
        <v>45</v>
      </c>
      <c r="L5" s="1">
        <v>10</v>
      </c>
      <c r="M5" s="87">
        <v>17.212499999999999</v>
      </c>
      <c r="N5" s="8">
        <v>17</v>
      </c>
      <c r="O5" s="68">
        <v>7000</v>
      </c>
      <c r="P5" s="69">
        <f>Table22457891011234[[#This Row],[PEMBULATAN]]*O5</f>
        <v>119000</v>
      </c>
    </row>
    <row r="6" spans="1:16" ht="24.75" customHeight="1" x14ac:dyDescent="0.2">
      <c r="A6" s="14"/>
      <c r="B6" s="14"/>
      <c r="C6" s="78" t="s">
        <v>92</v>
      </c>
      <c r="D6" s="84" t="s">
        <v>53</v>
      </c>
      <c r="E6" s="13">
        <v>44418</v>
      </c>
      <c r="F6" s="81" t="s">
        <v>110</v>
      </c>
      <c r="G6" s="13">
        <v>44422</v>
      </c>
      <c r="H6" s="82" t="s">
        <v>111</v>
      </c>
      <c r="I6" s="17">
        <v>24</v>
      </c>
      <c r="J6" s="17">
        <v>50</v>
      </c>
      <c r="K6" s="17">
        <v>60</v>
      </c>
      <c r="L6" s="17">
        <v>17</v>
      </c>
      <c r="M6" s="88">
        <v>18</v>
      </c>
      <c r="N6" s="77">
        <v>18</v>
      </c>
      <c r="O6" s="68">
        <v>7000</v>
      </c>
      <c r="P6" s="69">
        <f>Table22457891011234[[#This Row],[PEMBULATAN]]*O6</f>
        <v>126000</v>
      </c>
    </row>
    <row r="7" spans="1:16" ht="24.75" customHeight="1" x14ac:dyDescent="0.2">
      <c r="A7" s="14"/>
      <c r="B7" s="14"/>
      <c r="C7" s="78" t="s">
        <v>93</v>
      </c>
      <c r="D7" s="84" t="s">
        <v>53</v>
      </c>
      <c r="E7" s="13">
        <v>44418</v>
      </c>
      <c r="F7" s="81" t="s">
        <v>110</v>
      </c>
      <c r="G7" s="13">
        <v>44422</v>
      </c>
      <c r="H7" s="82" t="s">
        <v>111</v>
      </c>
      <c r="I7" s="17">
        <v>53</v>
      </c>
      <c r="J7" s="17">
        <v>20</v>
      </c>
      <c r="K7" s="17">
        <v>20</v>
      </c>
      <c r="L7" s="17">
        <v>10</v>
      </c>
      <c r="M7" s="88">
        <v>5.3</v>
      </c>
      <c r="N7" s="77">
        <v>10</v>
      </c>
      <c r="O7" s="68">
        <v>7000</v>
      </c>
      <c r="P7" s="69">
        <f>Table22457891011234[[#This Row],[PEMBULATAN]]*O7</f>
        <v>70000</v>
      </c>
    </row>
    <row r="8" spans="1:16" ht="24.75" customHeight="1" x14ac:dyDescent="0.2">
      <c r="A8" s="14"/>
      <c r="B8" s="14"/>
      <c r="C8" s="78" t="s">
        <v>94</v>
      </c>
      <c r="D8" s="84" t="s">
        <v>53</v>
      </c>
      <c r="E8" s="13">
        <v>44418</v>
      </c>
      <c r="F8" s="81" t="s">
        <v>110</v>
      </c>
      <c r="G8" s="13">
        <v>44422</v>
      </c>
      <c r="H8" s="82" t="s">
        <v>111</v>
      </c>
      <c r="I8" s="17">
        <v>60</v>
      </c>
      <c r="J8" s="17">
        <v>30</v>
      </c>
      <c r="K8" s="17">
        <v>56</v>
      </c>
      <c r="L8" s="17">
        <v>6</v>
      </c>
      <c r="M8" s="88">
        <v>25.2</v>
      </c>
      <c r="N8" s="77">
        <v>25</v>
      </c>
      <c r="O8" s="68">
        <v>7000</v>
      </c>
      <c r="P8" s="69">
        <f>Table22457891011234[[#This Row],[PEMBULATAN]]*O8</f>
        <v>175000</v>
      </c>
    </row>
    <row r="9" spans="1:16" ht="24.75" customHeight="1" x14ac:dyDescent="0.2">
      <c r="A9" s="14"/>
      <c r="B9" s="14"/>
      <c r="C9" s="78" t="s">
        <v>95</v>
      </c>
      <c r="D9" s="84" t="s">
        <v>53</v>
      </c>
      <c r="E9" s="13">
        <v>44418</v>
      </c>
      <c r="F9" s="81" t="s">
        <v>110</v>
      </c>
      <c r="G9" s="13">
        <v>44422</v>
      </c>
      <c r="H9" s="82" t="s">
        <v>111</v>
      </c>
      <c r="I9" s="17">
        <v>33</v>
      </c>
      <c r="J9" s="17">
        <v>30</v>
      </c>
      <c r="K9" s="17">
        <v>43</v>
      </c>
      <c r="L9" s="17">
        <v>6</v>
      </c>
      <c r="M9" s="88">
        <v>10.6425</v>
      </c>
      <c r="N9" s="77">
        <v>11</v>
      </c>
      <c r="O9" s="68">
        <v>7000</v>
      </c>
      <c r="P9" s="69">
        <f>Table22457891011234[[#This Row],[PEMBULATAN]]*O9</f>
        <v>77000</v>
      </c>
    </row>
    <row r="10" spans="1:16" ht="24.75" customHeight="1" x14ac:dyDescent="0.2">
      <c r="A10" s="14"/>
      <c r="B10" s="14"/>
      <c r="C10" s="78" t="s">
        <v>96</v>
      </c>
      <c r="D10" s="84" t="s">
        <v>53</v>
      </c>
      <c r="E10" s="13">
        <v>44418</v>
      </c>
      <c r="F10" s="81" t="s">
        <v>110</v>
      </c>
      <c r="G10" s="13">
        <v>44422</v>
      </c>
      <c r="H10" s="82" t="s">
        <v>111</v>
      </c>
      <c r="I10" s="17">
        <v>50</v>
      </c>
      <c r="J10" s="17">
        <v>58</v>
      </c>
      <c r="K10" s="17">
        <v>50</v>
      </c>
      <c r="L10" s="17">
        <v>17</v>
      </c>
      <c r="M10" s="88">
        <v>36.25</v>
      </c>
      <c r="N10" s="77">
        <v>36</v>
      </c>
      <c r="O10" s="68">
        <v>7000</v>
      </c>
      <c r="P10" s="69">
        <f>Table22457891011234[[#This Row],[PEMBULATAN]]*O10</f>
        <v>252000</v>
      </c>
    </row>
    <row r="11" spans="1:16" ht="24.75" customHeight="1" x14ac:dyDescent="0.2">
      <c r="A11" s="14"/>
      <c r="B11" s="14"/>
      <c r="C11" s="78" t="s">
        <v>97</v>
      </c>
      <c r="D11" s="84" t="s">
        <v>53</v>
      </c>
      <c r="E11" s="13">
        <v>44418</v>
      </c>
      <c r="F11" s="81" t="s">
        <v>110</v>
      </c>
      <c r="G11" s="13">
        <v>44422</v>
      </c>
      <c r="H11" s="82" t="s">
        <v>111</v>
      </c>
      <c r="I11" s="17">
        <v>40</v>
      </c>
      <c r="J11" s="17">
        <v>36</v>
      </c>
      <c r="K11" s="17">
        <v>36</v>
      </c>
      <c r="L11" s="17">
        <v>6</v>
      </c>
      <c r="M11" s="88">
        <v>12.96</v>
      </c>
      <c r="N11" s="77">
        <v>13</v>
      </c>
      <c r="O11" s="68">
        <v>7000</v>
      </c>
      <c r="P11" s="69">
        <f>Table22457891011234[[#This Row],[PEMBULATAN]]*O11</f>
        <v>91000</v>
      </c>
    </row>
    <row r="12" spans="1:16" ht="24.75" customHeight="1" x14ac:dyDescent="0.2">
      <c r="A12" s="14"/>
      <c r="B12" s="14"/>
      <c r="C12" s="78" t="s">
        <v>98</v>
      </c>
      <c r="D12" s="84" t="s">
        <v>53</v>
      </c>
      <c r="E12" s="13">
        <v>44418</v>
      </c>
      <c r="F12" s="81" t="s">
        <v>110</v>
      </c>
      <c r="G12" s="13">
        <v>44422</v>
      </c>
      <c r="H12" s="82" t="s">
        <v>111</v>
      </c>
      <c r="I12" s="17">
        <v>40</v>
      </c>
      <c r="J12" s="17">
        <v>47</v>
      </c>
      <c r="K12" s="17">
        <v>40</v>
      </c>
      <c r="L12" s="17">
        <v>18</v>
      </c>
      <c r="M12" s="88">
        <v>18.8</v>
      </c>
      <c r="N12" s="77">
        <v>19</v>
      </c>
      <c r="O12" s="68">
        <v>7000</v>
      </c>
      <c r="P12" s="69">
        <f>Table22457891011234[[#This Row],[PEMBULATAN]]*O12</f>
        <v>133000</v>
      </c>
    </row>
    <row r="13" spans="1:16" ht="24.75" customHeight="1" x14ac:dyDescent="0.2">
      <c r="A13" s="14"/>
      <c r="B13" s="14"/>
      <c r="C13" s="78" t="s">
        <v>113</v>
      </c>
      <c r="D13" s="84" t="s">
        <v>53</v>
      </c>
      <c r="E13" s="13">
        <v>44418</v>
      </c>
      <c r="F13" s="81" t="s">
        <v>110</v>
      </c>
      <c r="G13" s="13">
        <v>44422</v>
      </c>
      <c r="H13" s="82" t="s">
        <v>111</v>
      </c>
      <c r="I13" s="17">
        <v>65</v>
      </c>
      <c r="J13" s="17">
        <v>35</v>
      </c>
      <c r="K13" s="17">
        <v>20</v>
      </c>
      <c r="L13" s="17">
        <v>10</v>
      </c>
      <c r="M13" s="88">
        <v>11.375</v>
      </c>
      <c r="N13" s="77">
        <v>12</v>
      </c>
      <c r="O13" s="68">
        <v>7000</v>
      </c>
      <c r="P13" s="69">
        <f>Table22457891011234[[#This Row],[PEMBULATAN]]*O13</f>
        <v>84000</v>
      </c>
    </row>
    <row r="14" spans="1:16" ht="24.75" customHeight="1" x14ac:dyDescent="0.2">
      <c r="A14" s="14"/>
      <c r="B14" s="14"/>
      <c r="C14" s="78" t="s">
        <v>99</v>
      </c>
      <c r="D14" s="84" t="s">
        <v>53</v>
      </c>
      <c r="E14" s="13">
        <v>44418</v>
      </c>
      <c r="F14" s="81" t="s">
        <v>110</v>
      </c>
      <c r="G14" s="13">
        <v>44422</v>
      </c>
      <c r="H14" s="82" t="s">
        <v>111</v>
      </c>
      <c r="I14" s="17">
        <v>103</v>
      </c>
      <c r="J14" s="17">
        <v>30</v>
      </c>
      <c r="K14" s="17">
        <v>39</v>
      </c>
      <c r="L14" s="17">
        <v>19</v>
      </c>
      <c r="M14" s="88">
        <v>30.127500000000001</v>
      </c>
      <c r="N14" s="77">
        <v>30</v>
      </c>
      <c r="O14" s="68">
        <v>7000</v>
      </c>
      <c r="P14" s="69">
        <f>Table22457891011234[[#This Row],[PEMBULATAN]]*O14</f>
        <v>210000</v>
      </c>
    </row>
    <row r="15" spans="1:16" ht="24.75" customHeight="1" x14ac:dyDescent="0.2">
      <c r="A15" s="14"/>
      <c r="B15" s="15"/>
      <c r="C15" s="78" t="s">
        <v>100</v>
      </c>
      <c r="D15" s="84" t="s">
        <v>53</v>
      </c>
      <c r="E15" s="13">
        <v>44418</v>
      </c>
      <c r="F15" s="81" t="s">
        <v>110</v>
      </c>
      <c r="G15" s="13">
        <v>44422</v>
      </c>
      <c r="H15" s="82" t="s">
        <v>111</v>
      </c>
      <c r="I15" s="17">
        <v>55</v>
      </c>
      <c r="J15" s="17">
        <v>45</v>
      </c>
      <c r="K15" s="17">
        <v>20</v>
      </c>
      <c r="L15" s="17">
        <v>6</v>
      </c>
      <c r="M15" s="88">
        <v>12.375</v>
      </c>
      <c r="N15" s="77">
        <v>13</v>
      </c>
      <c r="O15" s="68">
        <v>7000</v>
      </c>
      <c r="P15" s="69">
        <f>Table22457891011234[[#This Row],[PEMBULATAN]]*O15</f>
        <v>91000</v>
      </c>
    </row>
    <row r="16" spans="1:16" ht="24.75" customHeight="1" x14ac:dyDescent="0.2">
      <c r="A16" s="14"/>
      <c r="B16" s="14" t="s">
        <v>101</v>
      </c>
      <c r="C16" s="78" t="s">
        <v>102</v>
      </c>
      <c r="D16" s="84" t="s">
        <v>53</v>
      </c>
      <c r="E16" s="13">
        <v>44418</v>
      </c>
      <c r="F16" s="81" t="s">
        <v>110</v>
      </c>
      <c r="G16" s="13">
        <v>44422</v>
      </c>
      <c r="H16" s="82" t="s">
        <v>111</v>
      </c>
      <c r="I16" s="17">
        <v>52</v>
      </c>
      <c r="J16" s="17">
        <v>44</v>
      </c>
      <c r="K16" s="17">
        <v>20</v>
      </c>
      <c r="L16" s="17">
        <v>5</v>
      </c>
      <c r="M16" s="88">
        <v>11.44</v>
      </c>
      <c r="N16" s="77">
        <v>12</v>
      </c>
      <c r="O16" s="68">
        <v>7000</v>
      </c>
      <c r="P16" s="69">
        <f>Table22457891011234[[#This Row],[PEMBULATAN]]*O16</f>
        <v>84000</v>
      </c>
    </row>
    <row r="17" spans="1:16" ht="24.75" customHeight="1" x14ac:dyDescent="0.2">
      <c r="A17" s="14"/>
      <c r="B17" s="14"/>
      <c r="C17" s="78" t="s">
        <v>103</v>
      </c>
      <c r="D17" s="84" t="s">
        <v>53</v>
      </c>
      <c r="E17" s="13">
        <v>44418</v>
      </c>
      <c r="F17" s="81" t="s">
        <v>110</v>
      </c>
      <c r="G17" s="13">
        <v>44422</v>
      </c>
      <c r="H17" s="82" t="s">
        <v>111</v>
      </c>
      <c r="I17" s="17">
        <v>80</v>
      </c>
      <c r="J17" s="17">
        <v>50</v>
      </c>
      <c r="K17" s="17">
        <v>27</v>
      </c>
      <c r="L17" s="17">
        <v>5</v>
      </c>
      <c r="M17" s="88">
        <v>27</v>
      </c>
      <c r="N17" s="77">
        <v>27</v>
      </c>
      <c r="O17" s="68">
        <v>7000</v>
      </c>
      <c r="P17" s="69">
        <f>Table22457891011234[[#This Row],[PEMBULATAN]]*O17</f>
        <v>189000</v>
      </c>
    </row>
    <row r="18" spans="1:16" ht="24.75" customHeight="1" x14ac:dyDescent="0.2">
      <c r="A18" s="14"/>
      <c r="B18" s="14"/>
      <c r="C18" s="78" t="s">
        <v>104</v>
      </c>
      <c r="D18" s="84" t="s">
        <v>53</v>
      </c>
      <c r="E18" s="13">
        <v>44418</v>
      </c>
      <c r="F18" s="81" t="s">
        <v>110</v>
      </c>
      <c r="G18" s="13">
        <v>44422</v>
      </c>
      <c r="H18" s="82" t="s">
        <v>111</v>
      </c>
      <c r="I18" s="17">
        <v>37</v>
      </c>
      <c r="J18" s="17">
        <v>20</v>
      </c>
      <c r="K18" s="17">
        <v>21</v>
      </c>
      <c r="L18" s="17">
        <v>13</v>
      </c>
      <c r="M18" s="88">
        <v>3.8849999999999998</v>
      </c>
      <c r="N18" s="77">
        <v>13</v>
      </c>
      <c r="O18" s="68">
        <v>7000</v>
      </c>
      <c r="P18" s="69">
        <f>Table22457891011234[[#This Row],[PEMBULATAN]]*O18</f>
        <v>91000</v>
      </c>
    </row>
    <row r="19" spans="1:16" ht="24.75" customHeight="1" x14ac:dyDescent="0.2">
      <c r="A19" s="14"/>
      <c r="B19" s="14"/>
      <c r="C19" s="78" t="s">
        <v>105</v>
      </c>
      <c r="D19" s="84" t="s">
        <v>53</v>
      </c>
      <c r="E19" s="13">
        <v>44418</v>
      </c>
      <c r="F19" s="81" t="s">
        <v>110</v>
      </c>
      <c r="G19" s="13">
        <v>44422</v>
      </c>
      <c r="H19" s="82" t="s">
        <v>111</v>
      </c>
      <c r="I19" s="17">
        <v>46</v>
      </c>
      <c r="J19" s="17">
        <v>33</v>
      </c>
      <c r="K19" s="17">
        <v>31</v>
      </c>
      <c r="L19" s="17">
        <v>13</v>
      </c>
      <c r="M19" s="88">
        <v>11.7645</v>
      </c>
      <c r="N19" s="77">
        <v>13</v>
      </c>
      <c r="O19" s="68">
        <v>7000</v>
      </c>
      <c r="P19" s="69">
        <f>Table22457891011234[[#This Row],[PEMBULATAN]]*O19</f>
        <v>91000</v>
      </c>
    </row>
    <row r="20" spans="1:16" ht="24.75" customHeight="1" x14ac:dyDescent="0.2">
      <c r="A20" s="14"/>
      <c r="B20" s="14"/>
      <c r="C20" s="78" t="s">
        <v>106</v>
      </c>
      <c r="D20" s="84" t="s">
        <v>53</v>
      </c>
      <c r="E20" s="13">
        <v>44418</v>
      </c>
      <c r="F20" s="81" t="s">
        <v>110</v>
      </c>
      <c r="G20" s="13">
        <v>44422</v>
      </c>
      <c r="H20" s="82" t="s">
        <v>111</v>
      </c>
      <c r="I20" s="17">
        <v>45</v>
      </c>
      <c r="J20" s="17">
        <v>26</v>
      </c>
      <c r="K20" s="17">
        <v>26</v>
      </c>
      <c r="L20" s="17">
        <v>6</v>
      </c>
      <c r="M20" s="88">
        <v>7.6050000000000004</v>
      </c>
      <c r="N20" s="77">
        <v>8</v>
      </c>
      <c r="O20" s="68">
        <v>7000</v>
      </c>
      <c r="P20" s="69">
        <f>Table22457891011234[[#This Row],[PEMBULATAN]]*O20</f>
        <v>56000</v>
      </c>
    </row>
    <row r="21" spans="1:16" ht="24.75" customHeight="1" x14ac:dyDescent="0.2">
      <c r="A21" s="14"/>
      <c r="B21" s="14"/>
      <c r="C21" s="78" t="s">
        <v>107</v>
      </c>
      <c r="D21" s="84" t="s">
        <v>53</v>
      </c>
      <c r="E21" s="13">
        <v>44418</v>
      </c>
      <c r="F21" s="81" t="s">
        <v>110</v>
      </c>
      <c r="G21" s="13">
        <v>44422</v>
      </c>
      <c r="H21" s="82" t="s">
        <v>111</v>
      </c>
      <c r="I21" s="17">
        <v>93</v>
      </c>
      <c r="J21" s="17">
        <v>35</v>
      </c>
      <c r="K21" s="17">
        <v>63</v>
      </c>
      <c r="L21" s="17">
        <v>12</v>
      </c>
      <c r="M21" s="88">
        <v>51.266249999999999</v>
      </c>
      <c r="N21" s="77">
        <v>51</v>
      </c>
      <c r="O21" s="68">
        <v>7000</v>
      </c>
      <c r="P21" s="69">
        <f>Table22457891011234[[#This Row],[PEMBULATAN]]*O21</f>
        <v>357000</v>
      </c>
    </row>
    <row r="22" spans="1:16" ht="24.75" customHeight="1" x14ac:dyDescent="0.2">
      <c r="A22" s="14"/>
      <c r="B22" s="14"/>
      <c r="C22" s="78" t="s">
        <v>108</v>
      </c>
      <c r="D22" s="84" t="s">
        <v>53</v>
      </c>
      <c r="E22" s="13">
        <v>44418</v>
      </c>
      <c r="F22" s="81" t="s">
        <v>110</v>
      </c>
      <c r="G22" s="13">
        <v>44422</v>
      </c>
      <c r="H22" s="82" t="s">
        <v>111</v>
      </c>
      <c r="I22" s="17">
        <v>67</v>
      </c>
      <c r="J22" s="17">
        <v>52</v>
      </c>
      <c r="K22" s="17">
        <v>14</v>
      </c>
      <c r="L22" s="17">
        <v>5</v>
      </c>
      <c r="M22" s="88">
        <v>12.194000000000001</v>
      </c>
      <c r="N22" s="77">
        <v>12</v>
      </c>
      <c r="O22" s="68">
        <v>7000</v>
      </c>
      <c r="P22" s="69">
        <f>Table22457891011234[[#This Row],[PEMBULATAN]]*O22</f>
        <v>84000</v>
      </c>
    </row>
    <row r="23" spans="1:16" ht="24.75" customHeight="1" x14ac:dyDescent="0.2">
      <c r="A23" s="14"/>
      <c r="B23" s="14"/>
      <c r="C23" s="78" t="s">
        <v>109</v>
      </c>
      <c r="D23" s="84" t="s">
        <v>53</v>
      </c>
      <c r="E23" s="13">
        <v>44418</v>
      </c>
      <c r="F23" s="81" t="s">
        <v>110</v>
      </c>
      <c r="G23" s="13">
        <v>44422</v>
      </c>
      <c r="H23" s="82" t="s">
        <v>111</v>
      </c>
      <c r="I23" s="17">
        <v>76</v>
      </c>
      <c r="J23" s="17">
        <v>45</v>
      </c>
      <c r="K23" s="17">
        <v>30</v>
      </c>
      <c r="L23" s="17">
        <v>10</v>
      </c>
      <c r="M23" s="88">
        <v>25.65</v>
      </c>
      <c r="N23" s="77">
        <v>26</v>
      </c>
      <c r="O23" s="68">
        <v>7000</v>
      </c>
      <c r="P23" s="69">
        <f>Table22457891011234[[#This Row],[PEMBULATAN]]*O23</f>
        <v>182000</v>
      </c>
    </row>
    <row r="24" spans="1:16" ht="24.75" customHeight="1" x14ac:dyDescent="0.2">
      <c r="A24" s="14"/>
      <c r="B24" s="15"/>
      <c r="C24" s="78" t="s">
        <v>109</v>
      </c>
      <c r="D24" s="84" t="s">
        <v>53</v>
      </c>
      <c r="E24" s="13">
        <v>44418</v>
      </c>
      <c r="F24" s="81" t="s">
        <v>110</v>
      </c>
      <c r="G24" s="13">
        <v>44422</v>
      </c>
      <c r="H24" s="82" t="s">
        <v>111</v>
      </c>
      <c r="I24" s="17">
        <v>76</v>
      </c>
      <c r="J24" s="17">
        <v>45</v>
      </c>
      <c r="K24" s="17">
        <v>30</v>
      </c>
      <c r="L24" s="17">
        <v>10</v>
      </c>
      <c r="M24" s="88">
        <v>25.65</v>
      </c>
      <c r="N24" s="77">
        <v>26</v>
      </c>
      <c r="O24" s="68">
        <v>7000</v>
      </c>
      <c r="P24" s="69">
        <f>Table22457891011234[[#This Row],[PEMBULATAN]]*O24</f>
        <v>182000</v>
      </c>
    </row>
    <row r="25" spans="1:16" ht="22.5" customHeight="1" x14ac:dyDescent="0.2">
      <c r="A25" s="109" t="s">
        <v>31</v>
      </c>
      <c r="B25" s="114"/>
      <c r="C25" s="110"/>
      <c r="D25" s="110"/>
      <c r="E25" s="110"/>
      <c r="F25" s="110"/>
      <c r="G25" s="110"/>
      <c r="H25" s="110"/>
      <c r="I25" s="110"/>
      <c r="J25" s="110"/>
      <c r="K25" s="110"/>
      <c r="L25" s="111"/>
      <c r="M25" s="85">
        <f>SUBTOTAL(109,Table22457891011234[KG VOLUME])</f>
        <v>403.58475000000004</v>
      </c>
      <c r="N25" s="72">
        <f>SUM(N3:N24)</f>
        <v>429</v>
      </c>
      <c r="O25" s="112">
        <f>SUM(P3:P24)</f>
        <v>3003000</v>
      </c>
      <c r="P25" s="113"/>
    </row>
    <row r="26" spans="1:16" x14ac:dyDescent="0.2">
      <c r="A26" s="11"/>
      <c r="B26" s="60" t="s">
        <v>45</v>
      </c>
      <c r="C26" s="59"/>
      <c r="D26" s="61" t="s">
        <v>46</v>
      </c>
      <c r="H26" s="67"/>
      <c r="N26" s="66" t="s">
        <v>294</v>
      </c>
      <c r="P26" s="73">
        <f>O25*1%</f>
        <v>30030</v>
      </c>
    </row>
    <row r="27" spans="1:16" x14ac:dyDescent="0.2">
      <c r="A27" s="11"/>
      <c r="H27" s="67"/>
      <c r="N27" s="66" t="s">
        <v>33</v>
      </c>
      <c r="P27" s="75">
        <v>0</v>
      </c>
    </row>
    <row r="28" spans="1:16" ht="15.75" thickBot="1" x14ac:dyDescent="0.25">
      <c r="A28" s="11"/>
      <c r="H28" s="67"/>
      <c r="N28" s="66" t="s">
        <v>34</v>
      </c>
      <c r="P28" s="75">
        <v>0</v>
      </c>
    </row>
    <row r="29" spans="1:16" x14ac:dyDescent="0.2">
      <c r="A29" s="11"/>
      <c r="H29" s="67"/>
      <c r="N29" s="70" t="s">
        <v>35</v>
      </c>
      <c r="O29" s="71"/>
      <c r="P29" s="74">
        <f>O25+P26</f>
        <v>3033030</v>
      </c>
    </row>
    <row r="30" spans="1:16" x14ac:dyDescent="0.2">
      <c r="B30" s="60"/>
      <c r="C30" s="59"/>
      <c r="D30" s="61"/>
    </row>
    <row r="32" spans="1:16" x14ac:dyDescent="0.2">
      <c r="A32" s="11"/>
      <c r="H32" s="67"/>
      <c r="P32" s="76"/>
    </row>
    <row r="33" spans="1:16" x14ac:dyDescent="0.2">
      <c r="A33" s="11"/>
      <c r="H33" s="67"/>
      <c r="O33" s="62"/>
      <c r="P33" s="76"/>
    </row>
    <row r="34" spans="1:16" s="3" customFormat="1" x14ac:dyDescent="0.25">
      <c r="A34" s="11"/>
      <c r="B34" s="2"/>
      <c r="C34" s="2"/>
      <c r="E34" s="12"/>
      <c r="H34" s="67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7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7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7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7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7"/>
      <c r="N39" s="16"/>
      <c r="O39" s="16"/>
      <c r="P39" s="16"/>
    </row>
    <row r="40" spans="1:16" s="3" customFormat="1" x14ac:dyDescent="0.25">
      <c r="A40" s="11"/>
      <c r="B40" s="2"/>
      <c r="C40" s="2"/>
      <c r="E40" s="12"/>
      <c r="H40" s="67"/>
      <c r="N40" s="16"/>
      <c r="O40" s="16"/>
      <c r="P40" s="16"/>
    </row>
    <row r="41" spans="1:16" s="3" customFormat="1" x14ac:dyDescent="0.25">
      <c r="A41" s="11"/>
      <c r="B41" s="2"/>
      <c r="C41" s="2"/>
      <c r="E41" s="12"/>
      <c r="H41" s="67"/>
      <c r="N41" s="16"/>
      <c r="O41" s="16"/>
      <c r="P41" s="16"/>
    </row>
    <row r="42" spans="1:16" s="3" customFormat="1" x14ac:dyDescent="0.25">
      <c r="A42" s="11"/>
      <c r="B42" s="2"/>
      <c r="C42" s="2"/>
      <c r="E42" s="12"/>
      <c r="H42" s="67"/>
      <c r="N42" s="16"/>
      <c r="O42" s="16"/>
      <c r="P42" s="16"/>
    </row>
    <row r="43" spans="1:16" s="3" customFormat="1" x14ac:dyDescent="0.25">
      <c r="A43" s="11"/>
      <c r="B43" s="2"/>
      <c r="C43" s="2"/>
      <c r="E43" s="12"/>
      <c r="H43" s="67"/>
      <c r="N43" s="16"/>
      <c r="O43" s="16"/>
      <c r="P43" s="16"/>
    </row>
    <row r="44" spans="1:16" s="3" customFormat="1" x14ac:dyDescent="0.25">
      <c r="A44" s="11"/>
      <c r="B44" s="2"/>
      <c r="C44" s="2"/>
      <c r="E44" s="12"/>
      <c r="H44" s="67"/>
      <c r="N44" s="16"/>
      <c r="O44" s="16"/>
      <c r="P44" s="16"/>
    </row>
    <row r="45" spans="1:16" s="3" customFormat="1" x14ac:dyDescent="0.25">
      <c r="A45" s="11"/>
      <c r="B45" s="2"/>
      <c r="C45" s="2"/>
      <c r="E45" s="12"/>
      <c r="H45" s="67"/>
      <c r="N45" s="16"/>
      <c r="O45" s="16"/>
      <c r="P45" s="16"/>
    </row>
  </sheetData>
  <mergeCells count="3">
    <mergeCell ref="A3:A4"/>
    <mergeCell ref="A25:L25"/>
    <mergeCell ref="O25:P25"/>
  </mergeCells>
  <conditionalFormatting sqref="B3">
    <cfRule type="duplicateValues" dxfId="178" priority="2"/>
  </conditionalFormatting>
  <conditionalFormatting sqref="B4">
    <cfRule type="duplicateValues" dxfId="177" priority="1"/>
  </conditionalFormatting>
  <conditionalFormatting sqref="B5:B24">
    <cfRule type="duplicateValues" dxfId="176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P38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7" t="s">
        <v>114</v>
      </c>
      <c r="B3" s="80" t="s">
        <v>115</v>
      </c>
      <c r="C3" s="9" t="s">
        <v>116</v>
      </c>
      <c r="D3" s="81" t="s">
        <v>53</v>
      </c>
      <c r="E3" s="13">
        <v>44419</v>
      </c>
      <c r="F3" s="81" t="s">
        <v>110</v>
      </c>
      <c r="G3" s="13">
        <v>44422</v>
      </c>
      <c r="H3" s="10" t="s">
        <v>111</v>
      </c>
      <c r="I3" s="1">
        <v>15</v>
      </c>
      <c r="J3" s="1">
        <v>23</v>
      </c>
      <c r="K3" s="1">
        <v>5</v>
      </c>
      <c r="L3" s="1">
        <v>8</v>
      </c>
      <c r="M3" s="87">
        <v>0.43125000000000002</v>
      </c>
      <c r="N3" s="8">
        <v>8</v>
      </c>
      <c r="O3" s="68">
        <v>7000</v>
      </c>
      <c r="P3" s="69">
        <f>Table224578910112345[[#This Row],[PEMBULATAN]]*O3</f>
        <v>56000</v>
      </c>
    </row>
    <row r="4" spans="1:16" ht="26.25" customHeight="1" x14ac:dyDescent="0.2">
      <c r="A4" s="108"/>
      <c r="B4" s="80"/>
      <c r="C4" s="9" t="s">
        <v>117</v>
      </c>
      <c r="D4" s="81" t="s">
        <v>53</v>
      </c>
      <c r="E4" s="13">
        <v>44419</v>
      </c>
      <c r="F4" s="81" t="s">
        <v>110</v>
      </c>
      <c r="G4" s="13">
        <v>44422</v>
      </c>
      <c r="H4" s="10" t="s">
        <v>111</v>
      </c>
      <c r="I4" s="1">
        <v>57</v>
      </c>
      <c r="J4" s="1">
        <v>20</v>
      </c>
      <c r="K4" s="1">
        <v>20</v>
      </c>
      <c r="L4" s="1">
        <v>18</v>
      </c>
      <c r="M4" s="87">
        <v>5.7</v>
      </c>
      <c r="N4" s="8">
        <v>18</v>
      </c>
      <c r="O4" s="68">
        <v>7000</v>
      </c>
      <c r="P4" s="69">
        <f>Table224578910112345[[#This Row],[PEMBULATAN]]*O4</f>
        <v>126000</v>
      </c>
    </row>
    <row r="5" spans="1:16" ht="26.25" customHeight="1" x14ac:dyDescent="0.2">
      <c r="A5" s="14"/>
      <c r="B5" s="14"/>
      <c r="C5" s="9" t="s">
        <v>118</v>
      </c>
      <c r="D5" s="81" t="s">
        <v>53</v>
      </c>
      <c r="E5" s="13">
        <v>44419</v>
      </c>
      <c r="F5" s="81" t="s">
        <v>110</v>
      </c>
      <c r="G5" s="13">
        <v>44422</v>
      </c>
      <c r="H5" s="10" t="s">
        <v>111</v>
      </c>
      <c r="I5" s="1">
        <v>56</v>
      </c>
      <c r="J5" s="1">
        <v>31</v>
      </c>
      <c r="K5" s="1">
        <v>21</v>
      </c>
      <c r="L5" s="1">
        <v>4</v>
      </c>
      <c r="M5" s="87">
        <v>9.1140000000000008</v>
      </c>
      <c r="N5" s="8">
        <v>9</v>
      </c>
      <c r="O5" s="68">
        <v>7000</v>
      </c>
      <c r="P5" s="69">
        <f>Table224578910112345[[#This Row],[PEMBULATAN]]*O5</f>
        <v>63000</v>
      </c>
    </row>
    <row r="6" spans="1:16" ht="26.25" customHeight="1" x14ac:dyDescent="0.2">
      <c r="A6" s="14"/>
      <c r="B6" s="14"/>
      <c r="C6" s="78" t="s">
        <v>119</v>
      </c>
      <c r="D6" s="84" t="s">
        <v>53</v>
      </c>
      <c r="E6" s="13">
        <v>44419</v>
      </c>
      <c r="F6" s="81" t="s">
        <v>110</v>
      </c>
      <c r="G6" s="13">
        <v>44422</v>
      </c>
      <c r="H6" s="82" t="s">
        <v>111</v>
      </c>
      <c r="I6" s="17">
        <v>54</v>
      </c>
      <c r="J6" s="17">
        <v>54</v>
      </c>
      <c r="K6" s="17">
        <v>21</v>
      </c>
      <c r="L6" s="17">
        <v>5</v>
      </c>
      <c r="M6" s="88">
        <v>15.308999999999999</v>
      </c>
      <c r="N6" s="77">
        <v>16</v>
      </c>
      <c r="O6" s="68">
        <v>7000</v>
      </c>
      <c r="P6" s="69">
        <f>Table224578910112345[[#This Row],[PEMBULATAN]]*O6</f>
        <v>112000</v>
      </c>
    </row>
    <row r="7" spans="1:16" ht="26.25" customHeight="1" x14ac:dyDescent="0.2">
      <c r="A7" s="14"/>
      <c r="B7" s="14"/>
      <c r="C7" s="78" t="s">
        <v>120</v>
      </c>
      <c r="D7" s="84" t="s">
        <v>53</v>
      </c>
      <c r="E7" s="13">
        <v>44419</v>
      </c>
      <c r="F7" s="81" t="s">
        <v>110</v>
      </c>
      <c r="G7" s="13">
        <v>44422</v>
      </c>
      <c r="H7" s="82" t="s">
        <v>111</v>
      </c>
      <c r="I7" s="17">
        <v>87</v>
      </c>
      <c r="J7" s="17">
        <v>42</v>
      </c>
      <c r="K7" s="17">
        <v>63</v>
      </c>
      <c r="L7" s="17">
        <v>5</v>
      </c>
      <c r="M7" s="88">
        <v>57.5505</v>
      </c>
      <c r="N7" s="77">
        <v>58</v>
      </c>
      <c r="O7" s="68">
        <v>7000</v>
      </c>
      <c r="P7" s="69">
        <f>Table224578910112345[[#This Row],[PEMBULATAN]]*O7</f>
        <v>406000</v>
      </c>
    </row>
    <row r="8" spans="1:16" ht="26.25" customHeight="1" x14ac:dyDescent="0.2">
      <c r="A8" s="14"/>
      <c r="B8" s="14"/>
      <c r="C8" s="78" t="s">
        <v>121</v>
      </c>
      <c r="D8" s="84" t="s">
        <v>53</v>
      </c>
      <c r="E8" s="13">
        <v>44419</v>
      </c>
      <c r="F8" s="81" t="s">
        <v>110</v>
      </c>
      <c r="G8" s="13">
        <v>44422</v>
      </c>
      <c r="H8" s="82" t="s">
        <v>111</v>
      </c>
      <c r="I8" s="17">
        <v>50</v>
      </c>
      <c r="J8" s="17">
        <v>24</v>
      </c>
      <c r="K8" s="17">
        <v>43</v>
      </c>
      <c r="L8" s="17">
        <v>5</v>
      </c>
      <c r="M8" s="88">
        <v>12.9</v>
      </c>
      <c r="N8" s="77">
        <v>13</v>
      </c>
      <c r="O8" s="68">
        <v>7000</v>
      </c>
      <c r="P8" s="69">
        <f>Table224578910112345[[#This Row],[PEMBULATAN]]*O8</f>
        <v>91000</v>
      </c>
    </row>
    <row r="9" spans="1:16" ht="26.25" customHeight="1" x14ac:dyDescent="0.2">
      <c r="A9" s="14"/>
      <c r="B9" s="14"/>
      <c r="C9" s="78" t="s">
        <v>122</v>
      </c>
      <c r="D9" s="84" t="s">
        <v>53</v>
      </c>
      <c r="E9" s="13">
        <v>44419</v>
      </c>
      <c r="F9" s="81" t="s">
        <v>110</v>
      </c>
      <c r="G9" s="13">
        <v>44422</v>
      </c>
      <c r="H9" s="82" t="s">
        <v>111</v>
      </c>
      <c r="I9" s="17">
        <v>46</v>
      </c>
      <c r="J9" s="17">
        <v>45</v>
      </c>
      <c r="K9" s="17">
        <v>57</v>
      </c>
      <c r="L9" s="17">
        <v>12</v>
      </c>
      <c r="M9" s="88">
        <v>29.497499999999999</v>
      </c>
      <c r="N9" s="77">
        <v>30</v>
      </c>
      <c r="O9" s="68">
        <v>7000</v>
      </c>
      <c r="P9" s="69">
        <f>Table224578910112345[[#This Row],[PEMBULATAN]]*O9</f>
        <v>210000</v>
      </c>
    </row>
    <row r="10" spans="1:16" ht="26.25" customHeight="1" x14ac:dyDescent="0.2">
      <c r="A10" s="14"/>
      <c r="B10" s="14"/>
      <c r="C10" s="78" t="s">
        <v>123</v>
      </c>
      <c r="D10" s="84" t="s">
        <v>53</v>
      </c>
      <c r="E10" s="13">
        <v>44419</v>
      </c>
      <c r="F10" s="81" t="s">
        <v>110</v>
      </c>
      <c r="G10" s="13">
        <v>44422</v>
      </c>
      <c r="H10" s="82" t="s">
        <v>111</v>
      </c>
      <c r="I10" s="17">
        <v>52</v>
      </c>
      <c r="J10" s="17">
        <v>41</v>
      </c>
      <c r="K10" s="17">
        <v>51</v>
      </c>
      <c r="L10" s="17">
        <v>8</v>
      </c>
      <c r="M10" s="88">
        <v>27.183</v>
      </c>
      <c r="N10" s="77">
        <v>27</v>
      </c>
      <c r="O10" s="68">
        <v>7000</v>
      </c>
      <c r="P10" s="69">
        <f>Table224578910112345[[#This Row],[PEMBULATAN]]*O10</f>
        <v>189000</v>
      </c>
    </row>
    <row r="11" spans="1:16" ht="26.25" customHeight="1" x14ac:dyDescent="0.2">
      <c r="A11" s="14"/>
      <c r="B11" s="14"/>
      <c r="C11" s="78" t="s">
        <v>124</v>
      </c>
      <c r="D11" s="84" t="s">
        <v>53</v>
      </c>
      <c r="E11" s="13">
        <v>44419</v>
      </c>
      <c r="F11" s="81" t="s">
        <v>110</v>
      </c>
      <c r="G11" s="13">
        <v>44422</v>
      </c>
      <c r="H11" s="82" t="s">
        <v>111</v>
      </c>
      <c r="I11" s="17">
        <v>91</v>
      </c>
      <c r="J11" s="17">
        <v>52</v>
      </c>
      <c r="K11" s="17">
        <v>28</v>
      </c>
      <c r="L11" s="17">
        <v>8</v>
      </c>
      <c r="M11" s="88">
        <v>33.124000000000002</v>
      </c>
      <c r="N11" s="77">
        <v>33</v>
      </c>
      <c r="O11" s="68">
        <v>7000</v>
      </c>
      <c r="P11" s="69">
        <f>Table224578910112345[[#This Row],[PEMBULATAN]]*O11</f>
        <v>231000</v>
      </c>
    </row>
    <row r="12" spans="1:16" ht="26.25" customHeight="1" x14ac:dyDescent="0.2">
      <c r="A12" s="14"/>
      <c r="B12" s="14"/>
      <c r="C12" s="78" t="s">
        <v>125</v>
      </c>
      <c r="D12" s="84" t="s">
        <v>53</v>
      </c>
      <c r="E12" s="13">
        <v>44419</v>
      </c>
      <c r="F12" s="81" t="s">
        <v>110</v>
      </c>
      <c r="G12" s="13">
        <v>44422</v>
      </c>
      <c r="H12" s="82" t="s">
        <v>111</v>
      </c>
      <c r="I12" s="17">
        <v>21</v>
      </c>
      <c r="J12" s="17">
        <v>36</v>
      </c>
      <c r="K12" s="17">
        <v>18</v>
      </c>
      <c r="L12" s="17">
        <v>11</v>
      </c>
      <c r="M12" s="88">
        <v>3.4020000000000001</v>
      </c>
      <c r="N12" s="77">
        <v>11</v>
      </c>
      <c r="O12" s="68">
        <v>7000</v>
      </c>
      <c r="P12" s="69">
        <f>Table224578910112345[[#This Row],[PEMBULATAN]]*O12</f>
        <v>77000</v>
      </c>
    </row>
    <row r="13" spans="1:16" ht="26.25" customHeight="1" x14ac:dyDescent="0.2">
      <c r="A13" s="14"/>
      <c r="B13" s="14"/>
      <c r="C13" s="78" t="s">
        <v>126</v>
      </c>
      <c r="D13" s="84" t="s">
        <v>53</v>
      </c>
      <c r="E13" s="13">
        <v>44419</v>
      </c>
      <c r="F13" s="81" t="s">
        <v>110</v>
      </c>
      <c r="G13" s="13">
        <v>44422</v>
      </c>
      <c r="H13" s="82" t="s">
        <v>111</v>
      </c>
      <c r="I13" s="17">
        <v>90</v>
      </c>
      <c r="J13" s="17">
        <v>61</v>
      </c>
      <c r="K13" s="17">
        <v>19</v>
      </c>
      <c r="L13" s="17">
        <v>14</v>
      </c>
      <c r="M13" s="88">
        <v>26.077500000000001</v>
      </c>
      <c r="N13" s="77">
        <v>26</v>
      </c>
      <c r="O13" s="68">
        <v>7000</v>
      </c>
      <c r="P13" s="69">
        <f>Table224578910112345[[#This Row],[PEMBULATAN]]*O13</f>
        <v>182000</v>
      </c>
    </row>
    <row r="14" spans="1:16" ht="26.25" customHeight="1" x14ac:dyDescent="0.2">
      <c r="A14" s="14"/>
      <c r="B14" s="14"/>
      <c r="C14" s="78" t="s">
        <v>127</v>
      </c>
      <c r="D14" s="84" t="s">
        <v>53</v>
      </c>
      <c r="E14" s="13">
        <v>44419</v>
      </c>
      <c r="F14" s="81" t="s">
        <v>110</v>
      </c>
      <c r="G14" s="13">
        <v>44422</v>
      </c>
      <c r="H14" s="82" t="s">
        <v>111</v>
      </c>
      <c r="I14" s="17">
        <v>63</v>
      </c>
      <c r="J14" s="17">
        <v>49</v>
      </c>
      <c r="K14" s="17">
        <v>44</v>
      </c>
      <c r="L14" s="17">
        <v>24</v>
      </c>
      <c r="M14" s="88">
        <v>33.957000000000001</v>
      </c>
      <c r="N14" s="77">
        <v>34</v>
      </c>
      <c r="O14" s="68">
        <v>7000</v>
      </c>
      <c r="P14" s="69">
        <f>Table224578910112345[[#This Row],[PEMBULATAN]]*O14</f>
        <v>238000</v>
      </c>
    </row>
    <row r="15" spans="1:16" ht="26.25" customHeight="1" x14ac:dyDescent="0.2">
      <c r="A15" s="14"/>
      <c r="B15" s="14"/>
      <c r="C15" s="78" t="s">
        <v>128</v>
      </c>
      <c r="D15" s="84" t="s">
        <v>53</v>
      </c>
      <c r="E15" s="13">
        <v>44419</v>
      </c>
      <c r="F15" s="81" t="s">
        <v>110</v>
      </c>
      <c r="G15" s="13">
        <v>44422</v>
      </c>
      <c r="H15" s="82" t="s">
        <v>111</v>
      </c>
      <c r="I15" s="17">
        <v>90</v>
      </c>
      <c r="J15" s="17">
        <v>61</v>
      </c>
      <c r="K15" s="17">
        <v>19</v>
      </c>
      <c r="L15" s="17">
        <v>20</v>
      </c>
      <c r="M15" s="88">
        <v>26.077500000000001</v>
      </c>
      <c r="N15" s="77">
        <v>26</v>
      </c>
      <c r="O15" s="68">
        <v>7000</v>
      </c>
      <c r="P15" s="69">
        <f>Table224578910112345[[#This Row],[PEMBULATAN]]*O15</f>
        <v>182000</v>
      </c>
    </row>
    <row r="16" spans="1:16" ht="26.25" customHeight="1" x14ac:dyDescent="0.2">
      <c r="A16" s="14"/>
      <c r="B16" s="15"/>
      <c r="C16" s="78" t="s">
        <v>129</v>
      </c>
      <c r="D16" s="84" t="s">
        <v>53</v>
      </c>
      <c r="E16" s="13">
        <v>44419</v>
      </c>
      <c r="F16" s="81" t="s">
        <v>110</v>
      </c>
      <c r="G16" s="13">
        <v>44422</v>
      </c>
      <c r="H16" s="82" t="s">
        <v>111</v>
      </c>
      <c r="I16" s="17">
        <v>102</v>
      </c>
      <c r="J16" s="17">
        <v>82</v>
      </c>
      <c r="K16" s="17">
        <v>32</v>
      </c>
      <c r="L16" s="17">
        <v>50</v>
      </c>
      <c r="M16" s="88">
        <v>66.912000000000006</v>
      </c>
      <c r="N16" s="77">
        <v>67</v>
      </c>
      <c r="O16" s="68">
        <v>7000</v>
      </c>
      <c r="P16" s="69">
        <f>Table224578910112345[[#This Row],[PEMBULATAN]]*O16</f>
        <v>469000</v>
      </c>
    </row>
    <row r="17" spans="1:16" ht="26.25" customHeight="1" x14ac:dyDescent="0.2">
      <c r="A17" s="14"/>
      <c r="B17" s="15" t="s">
        <v>130</v>
      </c>
      <c r="C17" s="78" t="s">
        <v>131</v>
      </c>
      <c r="D17" s="84" t="s">
        <v>53</v>
      </c>
      <c r="E17" s="13">
        <v>44419</v>
      </c>
      <c r="F17" s="81" t="s">
        <v>110</v>
      </c>
      <c r="G17" s="13">
        <v>44422</v>
      </c>
      <c r="H17" s="82" t="s">
        <v>111</v>
      </c>
      <c r="I17" s="17">
        <v>58</v>
      </c>
      <c r="J17" s="17">
        <v>50</v>
      </c>
      <c r="K17" s="17">
        <v>71</v>
      </c>
      <c r="L17" s="17">
        <v>29</v>
      </c>
      <c r="M17" s="88">
        <v>51.475000000000001</v>
      </c>
      <c r="N17" s="77">
        <v>52</v>
      </c>
      <c r="O17" s="68">
        <v>7000</v>
      </c>
      <c r="P17" s="69">
        <f>Table224578910112345[[#This Row],[PEMBULATAN]]*O17</f>
        <v>364000</v>
      </c>
    </row>
    <row r="18" spans="1:16" ht="22.5" customHeight="1" x14ac:dyDescent="0.2">
      <c r="A18" s="109" t="s">
        <v>31</v>
      </c>
      <c r="B18" s="114"/>
      <c r="C18" s="110"/>
      <c r="D18" s="110"/>
      <c r="E18" s="110"/>
      <c r="F18" s="110"/>
      <c r="G18" s="110"/>
      <c r="H18" s="110"/>
      <c r="I18" s="110"/>
      <c r="J18" s="110"/>
      <c r="K18" s="110"/>
      <c r="L18" s="111"/>
      <c r="M18" s="85">
        <f>SUBTOTAL(109,Table224578910112345[KG VOLUME])</f>
        <v>398.71024999999997</v>
      </c>
      <c r="N18" s="72">
        <f>SUM(N3:N17)</f>
        <v>428</v>
      </c>
      <c r="O18" s="112">
        <f>SUM(P3:P17)</f>
        <v>2996000</v>
      </c>
      <c r="P18" s="113"/>
    </row>
    <row r="19" spans="1:16" x14ac:dyDescent="0.2">
      <c r="A19" s="11"/>
      <c r="B19" s="60" t="s">
        <v>45</v>
      </c>
      <c r="C19" s="59"/>
      <c r="D19" s="61" t="s">
        <v>46</v>
      </c>
      <c r="H19" s="67"/>
      <c r="N19" s="66" t="s">
        <v>32</v>
      </c>
      <c r="P19" s="73">
        <f>O18*1%</f>
        <v>29960</v>
      </c>
    </row>
    <row r="20" spans="1:16" x14ac:dyDescent="0.2">
      <c r="A20" s="11"/>
      <c r="H20" s="67"/>
      <c r="N20" s="66" t="s">
        <v>33</v>
      </c>
      <c r="P20" s="75">
        <v>0</v>
      </c>
    </row>
    <row r="21" spans="1:16" ht="15.75" thickBot="1" x14ac:dyDescent="0.25">
      <c r="A21" s="11"/>
      <c r="H21" s="67"/>
      <c r="N21" s="66" t="s">
        <v>34</v>
      </c>
      <c r="P21" s="75">
        <v>0</v>
      </c>
    </row>
    <row r="22" spans="1:16" x14ac:dyDescent="0.2">
      <c r="A22" s="11"/>
      <c r="H22" s="67"/>
      <c r="N22" s="70" t="s">
        <v>35</v>
      </c>
      <c r="O22" s="71"/>
      <c r="P22" s="74">
        <f>O18+P19</f>
        <v>3025960</v>
      </c>
    </row>
    <row r="23" spans="1:16" x14ac:dyDescent="0.2">
      <c r="B23" s="60"/>
      <c r="C23" s="59"/>
      <c r="D23" s="61"/>
    </row>
    <row r="25" spans="1:16" x14ac:dyDescent="0.2">
      <c r="A25" s="11"/>
      <c r="H25" s="67"/>
      <c r="P25" s="76"/>
    </row>
    <row r="26" spans="1:16" x14ac:dyDescent="0.2">
      <c r="A26" s="11"/>
      <c r="H26" s="67"/>
      <c r="O26" s="62"/>
      <c r="P26" s="76"/>
    </row>
    <row r="27" spans="1:16" s="3" customFormat="1" x14ac:dyDescent="0.25">
      <c r="A27" s="11"/>
      <c r="B27" s="2"/>
      <c r="C27" s="2"/>
      <c r="E27" s="12"/>
      <c r="H27" s="67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7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7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7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7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7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7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7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7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7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7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7"/>
      <c r="N38" s="16"/>
      <c r="O38" s="16"/>
      <c r="P38" s="16"/>
    </row>
  </sheetData>
  <mergeCells count="3">
    <mergeCell ref="A3:A4"/>
    <mergeCell ref="A18:L18"/>
    <mergeCell ref="O18:P18"/>
  </mergeCells>
  <conditionalFormatting sqref="B3">
    <cfRule type="duplicateValues" dxfId="160" priority="2"/>
  </conditionalFormatting>
  <conditionalFormatting sqref="B4">
    <cfRule type="duplicateValues" dxfId="159" priority="1"/>
  </conditionalFormatting>
  <conditionalFormatting sqref="B5:B17">
    <cfRule type="duplicateValues" dxfId="158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P47"/>
  <sheetViews>
    <sheetView zoomScale="110" zoomScaleNormal="110" workbookViewId="0">
      <pane xSplit="3" ySplit="2" topLeftCell="D20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3.25" customHeight="1" x14ac:dyDescent="0.2">
      <c r="A3" s="107" t="s">
        <v>132</v>
      </c>
      <c r="B3" s="80" t="s">
        <v>133</v>
      </c>
      <c r="C3" s="9" t="s">
        <v>134</v>
      </c>
      <c r="D3" s="81" t="s">
        <v>53</v>
      </c>
      <c r="E3" s="13">
        <v>44420</v>
      </c>
      <c r="F3" s="81" t="s">
        <v>110</v>
      </c>
      <c r="G3" s="13">
        <v>44422</v>
      </c>
      <c r="H3" s="10" t="s">
        <v>111</v>
      </c>
      <c r="I3" s="1">
        <v>90</v>
      </c>
      <c r="J3" s="1">
        <v>25</v>
      </c>
      <c r="K3" s="1">
        <v>23</v>
      </c>
      <c r="L3" s="1">
        <v>7</v>
      </c>
      <c r="M3" s="87">
        <v>12.9375</v>
      </c>
      <c r="N3" s="8">
        <v>13</v>
      </c>
      <c r="O3" s="68">
        <v>7000</v>
      </c>
      <c r="P3" s="69">
        <f>Table2245789101123456[[#This Row],[PEMBULATAN]]*O3</f>
        <v>91000</v>
      </c>
    </row>
    <row r="4" spans="1:16" ht="23.25" customHeight="1" x14ac:dyDescent="0.2">
      <c r="A4" s="108"/>
      <c r="B4" s="80"/>
      <c r="C4" s="9" t="s">
        <v>135</v>
      </c>
      <c r="D4" s="81" t="s">
        <v>53</v>
      </c>
      <c r="E4" s="13">
        <v>44420</v>
      </c>
      <c r="F4" s="81" t="s">
        <v>110</v>
      </c>
      <c r="G4" s="13">
        <v>44422</v>
      </c>
      <c r="H4" s="10" t="s">
        <v>111</v>
      </c>
      <c r="I4" s="1">
        <v>60</v>
      </c>
      <c r="J4" s="1">
        <v>30</v>
      </c>
      <c r="K4" s="1">
        <v>40</v>
      </c>
      <c r="L4" s="1">
        <v>12</v>
      </c>
      <c r="M4" s="87">
        <v>18</v>
      </c>
      <c r="N4" s="8">
        <v>18</v>
      </c>
      <c r="O4" s="68">
        <v>7000</v>
      </c>
      <c r="P4" s="69">
        <f>Table2245789101123456[[#This Row],[PEMBULATAN]]*O4</f>
        <v>126000</v>
      </c>
    </row>
    <row r="5" spans="1:16" ht="23.25" customHeight="1" x14ac:dyDescent="0.2">
      <c r="A5" s="14"/>
      <c r="B5" s="14"/>
      <c r="C5" s="9" t="s">
        <v>136</v>
      </c>
      <c r="D5" s="81" t="s">
        <v>53</v>
      </c>
      <c r="E5" s="13">
        <v>44420</v>
      </c>
      <c r="F5" s="81" t="s">
        <v>110</v>
      </c>
      <c r="G5" s="13">
        <v>44422</v>
      </c>
      <c r="H5" s="10" t="s">
        <v>111</v>
      </c>
      <c r="I5" s="1">
        <v>47</v>
      </c>
      <c r="J5" s="1">
        <v>40</v>
      </c>
      <c r="K5" s="1">
        <v>36</v>
      </c>
      <c r="L5" s="1">
        <v>8</v>
      </c>
      <c r="M5" s="87">
        <v>16.920000000000002</v>
      </c>
      <c r="N5" s="8">
        <v>17</v>
      </c>
      <c r="O5" s="68">
        <v>7000</v>
      </c>
      <c r="P5" s="69">
        <f>Table2245789101123456[[#This Row],[PEMBULATAN]]*O5</f>
        <v>119000</v>
      </c>
    </row>
    <row r="6" spans="1:16" ht="23.25" customHeight="1" x14ac:dyDescent="0.2">
      <c r="A6" s="14"/>
      <c r="B6" s="14"/>
      <c r="C6" s="78" t="s">
        <v>137</v>
      </c>
      <c r="D6" s="84" t="s">
        <v>53</v>
      </c>
      <c r="E6" s="13">
        <v>44420</v>
      </c>
      <c r="F6" s="81" t="s">
        <v>110</v>
      </c>
      <c r="G6" s="13">
        <v>44422</v>
      </c>
      <c r="H6" s="82" t="s">
        <v>111</v>
      </c>
      <c r="I6" s="17">
        <v>104</v>
      </c>
      <c r="J6" s="17">
        <v>30</v>
      </c>
      <c r="K6" s="17">
        <v>47</v>
      </c>
      <c r="L6" s="17">
        <v>30</v>
      </c>
      <c r="M6" s="88">
        <v>36.659999999999997</v>
      </c>
      <c r="N6" s="77">
        <v>37</v>
      </c>
      <c r="O6" s="68">
        <v>7000</v>
      </c>
      <c r="P6" s="69">
        <f>Table2245789101123456[[#This Row],[PEMBULATAN]]*O6</f>
        <v>259000</v>
      </c>
    </row>
    <row r="7" spans="1:16" ht="23.25" customHeight="1" x14ac:dyDescent="0.2">
      <c r="A7" s="14"/>
      <c r="B7" s="14"/>
      <c r="C7" s="78" t="s">
        <v>138</v>
      </c>
      <c r="D7" s="84" t="s">
        <v>53</v>
      </c>
      <c r="E7" s="13">
        <v>44420</v>
      </c>
      <c r="F7" s="81" t="s">
        <v>110</v>
      </c>
      <c r="G7" s="13">
        <v>44422</v>
      </c>
      <c r="H7" s="82" t="s">
        <v>111</v>
      </c>
      <c r="I7" s="17">
        <v>46</v>
      </c>
      <c r="J7" s="17">
        <v>33</v>
      </c>
      <c r="K7" s="17">
        <v>40</v>
      </c>
      <c r="L7" s="17">
        <v>17</v>
      </c>
      <c r="M7" s="88">
        <v>15.18</v>
      </c>
      <c r="N7" s="77">
        <v>17</v>
      </c>
      <c r="O7" s="68">
        <v>7000</v>
      </c>
      <c r="P7" s="69">
        <f>Table2245789101123456[[#This Row],[PEMBULATAN]]*O7</f>
        <v>119000</v>
      </c>
    </row>
    <row r="8" spans="1:16" ht="23.25" customHeight="1" x14ac:dyDescent="0.2">
      <c r="A8" s="14"/>
      <c r="B8" s="14"/>
      <c r="C8" s="78" t="s">
        <v>139</v>
      </c>
      <c r="D8" s="84" t="s">
        <v>53</v>
      </c>
      <c r="E8" s="13">
        <v>44420</v>
      </c>
      <c r="F8" s="81" t="s">
        <v>110</v>
      </c>
      <c r="G8" s="13">
        <v>44422</v>
      </c>
      <c r="H8" s="82" t="s">
        <v>111</v>
      </c>
      <c r="I8" s="17">
        <v>38</v>
      </c>
      <c r="J8" s="17">
        <v>30</v>
      </c>
      <c r="K8" s="17">
        <v>33</v>
      </c>
      <c r="L8" s="17">
        <v>12</v>
      </c>
      <c r="M8" s="88">
        <v>9.4049999999999994</v>
      </c>
      <c r="N8" s="77">
        <v>12</v>
      </c>
      <c r="O8" s="68">
        <v>7000</v>
      </c>
      <c r="P8" s="69">
        <f>Table2245789101123456[[#This Row],[PEMBULATAN]]*O8</f>
        <v>84000</v>
      </c>
    </row>
    <row r="9" spans="1:16" ht="23.25" customHeight="1" x14ac:dyDescent="0.2">
      <c r="A9" s="14"/>
      <c r="B9" s="14"/>
      <c r="C9" s="78" t="s">
        <v>140</v>
      </c>
      <c r="D9" s="84" t="s">
        <v>53</v>
      </c>
      <c r="E9" s="13">
        <v>44420</v>
      </c>
      <c r="F9" s="81" t="s">
        <v>110</v>
      </c>
      <c r="G9" s="13">
        <v>44422</v>
      </c>
      <c r="H9" s="82" t="s">
        <v>111</v>
      </c>
      <c r="I9" s="17">
        <v>62</v>
      </c>
      <c r="J9" s="17">
        <v>41</v>
      </c>
      <c r="K9" s="17">
        <v>20</v>
      </c>
      <c r="L9" s="17">
        <v>9</v>
      </c>
      <c r="M9" s="88">
        <v>12.71</v>
      </c>
      <c r="N9" s="77">
        <v>13</v>
      </c>
      <c r="O9" s="68">
        <v>7000</v>
      </c>
      <c r="P9" s="69">
        <f>Table2245789101123456[[#This Row],[PEMBULATAN]]*O9</f>
        <v>91000</v>
      </c>
    </row>
    <row r="10" spans="1:16" ht="23.25" customHeight="1" x14ac:dyDescent="0.2">
      <c r="A10" s="14"/>
      <c r="B10" s="15"/>
      <c r="C10" s="78" t="s">
        <v>141</v>
      </c>
      <c r="D10" s="84" t="s">
        <v>53</v>
      </c>
      <c r="E10" s="13">
        <v>44420</v>
      </c>
      <c r="F10" s="81" t="s">
        <v>110</v>
      </c>
      <c r="G10" s="13">
        <v>44422</v>
      </c>
      <c r="H10" s="82" t="s">
        <v>111</v>
      </c>
      <c r="I10" s="17">
        <v>60</v>
      </c>
      <c r="J10" s="17">
        <v>41</v>
      </c>
      <c r="K10" s="17">
        <v>21</v>
      </c>
      <c r="L10" s="17">
        <v>9</v>
      </c>
      <c r="M10" s="88">
        <v>12.914999999999999</v>
      </c>
      <c r="N10" s="77">
        <v>13</v>
      </c>
      <c r="O10" s="68">
        <v>7000</v>
      </c>
      <c r="P10" s="69">
        <f>Table2245789101123456[[#This Row],[PEMBULATAN]]*O10</f>
        <v>91000</v>
      </c>
    </row>
    <row r="11" spans="1:16" ht="23.25" customHeight="1" x14ac:dyDescent="0.2">
      <c r="A11" s="14"/>
      <c r="B11" s="14" t="s">
        <v>142</v>
      </c>
      <c r="C11" s="78" t="s">
        <v>143</v>
      </c>
      <c r="D11" s="84" t="s">
        <v>53</v>
      </c>
      <c r="E11" s="13">
        <v>44420</v>
      </c>
      <c r="F11" s="81" t="s">
        <v>110</v>
      </c>
      <c r="G11" s="13">
        <v>44422</v>
      </c>
      <c r="H11" s="82" t="s">
        <v>111</v>
      </c>
      <c r="I11" s="17">
        <v>43</v>
      </c>
      <c r="J11" s="17">
        <v>44</v>
      </c>
      <c r="K11" s="17">
        <v>4</v>
      </c>
      <c r="L11" s="17">
        <v>10</v>
      </c>
      <c r="M11" s="88">
        <v>1.8919999999999999</v>
      </c>
      <c r="N11" s="77">
        <v>10</v>
      </c>
      <c r="O11" s="68">
        <v>7000</v>
      </c>
      <c r="P11" s="69">
        <f>Table2245789101123456[[#This Row],[PEMBULATAN]]*O11</f>
        <v>70000</v>
      </c>
    </row>
    <row r="12" spans="1:16" ht="23.25" customHeight="1" x14ac:dyDescent="0.2">
      <c r="A12" s="14"/>
      <c r="B12" s="14"/>
      <c r="C12" s="78" t="s">
        <v>144</v>
      </c>
      <c r="D12" s="84" t="s">
        <v>53</v>
      </c>
      <c r="E12" s="13">
        <v>44420</v>
      </c>
      <c r="F12" s="81" t="s">
        <v>110</v>
      </c>
      <c r="G12" s="13">
        <v>44422</v>
      </c>
      <c r="H12" s="82" t="s">
        <v>111</v>
      </c>
      <c r="I12" s="17">
        <v>31</v>
      </c>
      <c r="J12" s="17">
        <v>23</v>
      </c>
      <c r="K12" s="17">
        <v>20</v>
      </c>
      <c r="L12" s="17">
        <v>7</v>
      </c>
      <c r="M12" s="88">
        <v>3.5649999999999999</v>
      </c>
      <c r="N12" s="77">
        <v>7</v>
      </c>
      <c r="O12" s="68">
        <v>7000</v>
      </c>
      <c r="P12" s="69">
        <f>Table2245789101123456[[#This Row],[PEMBULATAN]]*O12</f>
        <v>49000</v>
      </c>
    </row>
    <row r="13" spans="1:16" ht="23.25" customHeight="1" x14ac:dyDescent="0.2">
      <c r="A13" s="14"/>
      <c r="B13" s="14"/>
      <c r="C13" s="78" t="s">
        <v>145</v>
      </c>
      <c r="D13" s="84" t="s">
        <v>53</v>
      </c>
      <c r="E13" s="13">
        <v>44420</v>
      </c>
      <c r="F13" s="81" t="s">
        <v>110</v>
      </c>
      <c r="G13" s="13">
        <v>44422</v>
      </c>
      <c r="H13" s="82" t="s">
        <v>111</v>
      </c>
      <c r="I13" s="17">
        <v>55</v>
      </c>
      <c r="J13" s="17">
        <v>22</v>
      </c>
      <c r="K13" s="17">
        <v>65</v>
      </c>
      <c r="L13" s="17">
        <v>18</v>
      </c>
      <c r="M13" s="88">
        <v>19.662500000000001</v>
      </c>
      <c r="N13" s="77">
        <v>20</v>
      </c>
      <c r="O13" s="68">
        <v>7000</v>
      </c>
      <c r="P13" s="69">
        <f>Table2245789101123456[[#This Row],[PEMBULATAN]]*O13</f>
        <v>140000</v>
      </c>
    </row>
    <row r="14" spans="1:16" ht="23.25" customHeight="1" x14ac:dyDescent="0.2">
      <c r="A14" s="14"/>
      <c r="B14" s="14"/>
      <c r="C14" s="78" t="s">
        <v>146</v>
      </c>
      <c r="D14" s="84" t="s">
        <v>53</v>
      </c>
      <c r="E14" s="13">
        <v>44420</v>
      </c>
      <c r="F14" s="81" t="s">
        <v>110</v>
      </c>
      <c r="G14" s="13">
        <v>44422</v>
      </c>
      <c r="H14" s="82" t="s">
        <v>111</v>
      </c>
      <c r="I14" s="17">
        <v>32</v>
      </c>
      <c r="J14" s="17">
        <v>34</v>
      </c>
      <c r="K14" s="17">
        <v>21</v>
      </c>
      <c r="L14" s="17">
        <v>12</v>
      </c>
      <c r="M14" s="88">
        <v>5.7119999999999997</v>
      </c>
      <c r="N14" s="77">
        <v>12</v>
      </c>
      <c r="O14" s="68">
        <v>7000</v>
      </c>
      <c r="P14" s="69">
        <f>Table2245789101123456[[#This Row],[PEMBULATAN]]*O14</f>
        <v>84000</v>
      </c>
    </row>
    <row r="15" spans="1:16" ht="23.25" customHeight="1" x14ac:dyDescent="0.2">
      <c r="A15" s="14"/>
      <c r="B15" s="14"/>
      <c r="C15" s="78" t="s">
        <v>147</v>
      </c>
      <c r="D15" s="84" t="s">
        <v>53</v>
      </c>
      <c r="E15" s="13">
        <v>44420</v>
      </c>
      <c r="F15" s="81" t="s">
        <v>110</v>
      </c>
      <c r="G15" s="13">
        <v>44422</v>
      </c>
      <c r="H15" s="82" t="s">
        <v>111</v>
      </c>
      <c r="I15" s="17">
        <v>46</v>
      </c>
      <c r="J15" s="17">
        <v>44</v>
      </c>
      <c r="K15" s="17">
        <v>45</v>
      </c>
      <c r="L15" s="17">
        <v>18</v>
      </c>
      <c r="M15" s="88">
        <v>22.77</v>
      </c>
      <c r="N15" s="77">
        <v>23</v>
      </c>
      <c r="O15" s="68">
        <v>7000</v>
      </c>
      <c r="P15" s="69">
        <f>Table2245789101123456[[#This Row],[PEMBULATAN]]*O15</f>
        <v>161000</v>
      </c>
    </row>
    <row r="16" spans="1:16" ht="23.25" customHeight="1" x14ac:dyDescent="0.2">
      <c r="A16" s="14"/>
      <c r="B16" s="15"/>
      <c r="C16" s="78" t="s">
        <v>148</v>
      </c>
      <c r="D16" s="84" t="s">
        <v>53</v>
      </c>
      <c r="E16" s="13">
        <v>44420</v>
      </c>
      <c r="F16" s="81" t="s">
        <v>110</v>
      </c>
      <c r="G16" s="13">
        <v>44422</v>
      </c>
      <c r="H16" s="82" t="s">
        <v>111</v>
      </c>
      <c r="I16" s="17">
        <v>46</v>
      </c>
      <c r="J16" s="17">
        <v>44</v>
      </c>
      <c r="K16" s="17">
        <v>45</v>
      </c>
      <c r="L16" s="17">
        <v>18</v>
      </c>
      <c r="M16" s="88">
        <v>22.77</v>
      </c>
      <c r="N16" s="77">
        <v>23</v>
      </c>
      <c r="O16" s="68">
        <v>7000</v>
      </c>
      <c r="P16" s="69">
        <f>Table2245789101123456[[#This Row],[PEMBULATAN]]*O16</f>
        <v>161000</v>
      </c>
    </row>
    <row r="17" spans="1:16" ht="23.25" customHeight="1" x14ac:dyDescent="0.2">
      <c r="A17" s="14"/>
      <c r="B17" s="14" t="s">
        <v>149</v>
      </c>
      <c r="C17" s="78" t="s">
        <v>150</v>
      </c>
      <c r="D17" s="84" t="s">
        <v>53</v>
      </c>
      <c r="E17" s="13">
        <v>44420</v>
      </c>
      <c r="F17" s="81" t="s">
        <v>110</v>
      </c>
      <c r="G17" s="13">
        <v>44422</v>
      </c>
      <c r="H17" s="82" t="s">
        <v>111</v>
      </c>
      <c r="I17" s="17">
        <v>77</v>
      </c>
      <c r="J17" s="17">
        <v>50</v>
      </c>
      <c r="K17" s="17">
        <v>13</v>
      </c>
      <c r="L17" s="17">
        <v>10</v>
      </c>
      <c r="M17" s="88">
        <v>12.512499999999999</v>
      </c>
      <c r="N17" s="77">
        <v>13</v>
      </c>
      <c r="O17" s="68">
        <v>7000</v>
      </c>
      <c r="P17" s="69">
        <f>Table2245789101123456[[#This Row],[PEMBULATAN]]*O17</f>
        <v>91000</v>
      </c>
    </row>
    <row r="18" spans="1:16" ht="23.25" customHeight="1" x14ac:dyDescent="0.2">
      <c r="A18" s="14"/>
      <c r="B18" s="14"/>
      <c r="C18" s="78" t="s">
        <v>151</v>
      </c>
      <c r="D18" s="84" t="s">
        <v>53</v>
      </c>
      <c r="E18" s="13">
        <v>44420</v>
      </c>
      <c r="F18" s="81" t="s">
        <v>110</v>
      </c>
      <c r="G18" s="13">
        <v>44422</v>
      </c>
      <c r="H18" s="82" t="s">
        <v>111</v>
      </c>
      <c r="I18" s="17">
        <v>57</v>
      </c>
      <c r="J18" s="17">
        <v>35</v>
      </c>
      <c r="K18" s="17">
        <v>35</v>
      </c>
      <c r="L18" s="17">
        <v>10</v>
      </c>
      <c r="M18" s="88">
        <v>17.456250000000001</v>
      </c>
      <c r="N18" s="77">
        <v>18</v>
      </c>
      <c r="O18" s="68">
        <v>7000</v>
      </c>
      <c r="P18" s="69">
        <f>Table2245789101123456[[#This Row],[PEMBULATAN]]*O18</f>
        <v>126000</v>
      </c>
    </row>
    <row r="19" spans="1:16" ht="23.25" customHeight="1" x14ac:dyDescent="0.2">
      <c r="A19" s="14"/>
      <c r="B19" s="15"/>
      <c r="C19" s="78" t="s">
        <v>152</v>
      </c>
      <c r="D19" s="84" t="s">
        <v>53</v>
      </c>
      <c r="E19" s="13">
        <v>44420</v>
      </c>
      <c r="F19" s="81" t="s">
        <v>110</v>
      </c>
      <c r="G19" s="13">
        <v>44422</v>
      </c>
      <c r="H19" s="82" t="s">
        <v>111</v>
      </c>
      <c r="I19" s="17">
        <v>90</v>
      </c>
      <c r="J19" s="17">
        <v>35</v>
      </c>
      <c r="K19" s="17">
        <v>31</v>
      </c>
      <c r="L19" s="17">
        <v>16</v>
      </c>
      <c r="M19" s="88">
        <v>24.412500000000001</v>
      </c>
      <c r="N19" s="77">
        <v>25</v>
      </c>
      <c r="O19" s="68">
        <v>7000</v>
      </c>
      <c r="P19" s="69">
        <f>Table2245789101123456[[#This Row],[PEMBULATAN]]*O19</f>
        <v>175000</v>
      </c>
    </row>
    <row r="20" spans="1:16" ht="23.25" customHeight="1" x14ac:dyDescent="0.2">
      <c r="A20" s="14"/>
      <c r="B20" s="14" t="s">
        <v>153</v>
      </c>
      <c r="C20" s="78" t="s">
        <v>154</v>
      </c>
      <c r="D20" s="84" t="s">
        <v>53</v>
      </c>
      <c r="E20" s="13">
        <v>44420</v>
      </c>
      <c r="F20" s="81" t="s">
        <v>110</v>
      </c>
      <c r="G20" s="13">
        <v>44422</v>
      </c>
      <c r="H20" s="82" t="s">
        <v>111</v>
      </c>
      <c r="I20" s="17">
        <v>35</v>
      </c>
      <c r="J20" s="17">
        <v>35</v>
      </c>
      <c r="K20" s="17">
        <v>21</v>
      </c>
      <c r="L20" s="17">
        <v>1</v>
      </c>
      <c r="M20" s="88">
        <v>6.4312500000000004</v>
      </c>
      <c r="N20" s="77">
        <v>7</v>
      </c>
      <c r="O20" s="68">
        <v>7000</v>
      </c>
      <c r="P20" s="69">
        <f>Table2245789101123456[[#This Row],[PEMBULATAN]]*O20</f>
        <v>49000</v>
      </c>
    </row>
    <row r="21" spans="1:16" ht="23.25" customHeight="1" x14ac:dyDescent="0.2">
      <c r="A21" s="14"/>
      <c r="B21" s="15"/>
      <c r="C21" s="78" t="s">
        <v>155</v>
      </c>
      <c r="D21" s="84" t="s">
        <v>53</v>
      </c>
      <c r="E21" s="13">
        <v>44420</v>
      </c>
      <c r="F21" s="81" t="s">
        <v>110</v>
      </c>
      <c r="G21" s="13">
        <v>44422</v>
      </c>
      <c r="H21" s="82" t="s">
        <v>111</v>
      </c>
      <c r="I21" s="17">
        <v>55</v>
      </c>
      <c r="J21" s="17">
        <v>22</v>
      </c>
      <c r="K21" s="17">
        <v>65</v>
      </c>
      <c r="L21" s="17">
        <v>18</v>
      </c>
      <c r="M21" s="88">
        <v>19.662500000000001</v>
      </c>
      <c r="N21" s="77">
        <v>20</v>
      </c>
      <c r="O21" s="68">
        <v>7000</v>
      </c>
      <c r="P21" s="69">
        <f>Table2245789101123456[[#This Row],[PEMBULATAN]]*O21</f>
        <v>140000</v>
      </c>
    </row>
    <row r="22" spans="1:16" ht="23.25" customHeight="1" x14ac:dyDescent="0.2">
      <c r="A22" s="14"/>
      <c r="B22" s="14" t="s">
        <v>156</v>
      </c>
      <c r="C22" s="78" t="s">
        <v>157</v>
      </c>
      <c r="D22" s="84" t="s">
        <v>53</v>
      </c>
      <c r="E22" s="13">
        <v>44420</v>
      </c>
      <c r="F22" s="81" t="s">
        <v>110</v>
      </c>
      <c r="G22" s="13">
        <v>44422</v>
      </c>
      <c r="H22" s="82" t="s">
        <v>111</v>
      </c>
      <c r="I22" s="17">
        <v>150</v>
      </c>
      <c r="J22" s="17">
        <v>10</v>
      </c>
      <c r="K22" s="17">
        <v>63</v>
      </c>
      <c r="L22" s="17">
        <v>18</v>
      </c>
      <c r="M22" s="88">
        <v>23.625</v>
      </c>
      <c r="N22" s="77">
        <v>24</v>
      </c>
      <c r="O22" s="68">
        <v>7000</v>
      </c>
      <c r="P22" s="69">
        <f>Table2245789101123456[[#This Row],[PEMBULATAN]]*O22</f>
        <v>168000</v>
      </c>
    </row>
    <row r="23" spans="1:16" ht="23.25" customHeight="1" x14ac:dyDescent="0.2">
      <c r="A23" s="14"/>
      <c r="B23" s="14"/>
      <c r="C23" s="78" t="s">
        <v>158</v>
      </c>
      <c r="D23" s="84" t="s">
        <v>53</v>
      </c>
      <c r="E23" s="13">
        <v>44420</v>
      </c>
      <c r="F23" s="81" t="s">
        <v>110</v>
      </c>
      <c r="G23" s="13">
        <v>44422</v>
      </c>
      <c r="H23" s="82" t="s">
        <v>111</v>
      </c>
      <c r="I23" s="17">
        <v>150</v>
      </c>
      <c r="J23" s="17">
        <v>10</v>
      </c>
      <c r="K23" s="17">
        <v>63</v>
      </c>
      <c r="L23" s="17">
        <v>18</v>
      </c>
      <c r="M23" s="88">
        <v>23.625</v>
      </c>
      <c r="N23" s="77">
        <v>24</v>
      </c>
      <c r="O23" s="68">
        <v>7000</v>
      </c>
      <c r="P23" s="69">
        <f>Table2245789101123456[[#This Row],[PEMBULATAN]]*O23</f>
        <v>168000</v>
      </c>
    </row>
    <row r="24" spans="1:16" ht="23.25" customHeight="1" x14ac:dyDescent="0.2">
      <c r="A24" s="14"/>
      <c r="B24" s="15"/>
      <c r="C24" s="78" t="s">
        <v>159</v>
      </c>
      <c r="D24" s="84" t="s">
        <v>53</v>
      </c>
      <c r="E24" s="13">
        <v>44420</v>
      </c>
      <c r="F24" s="81" t="s">
        <v>110</v>
      </c>
      <c r="G24" s="13">
        <v>44422</v>
      </c>
      <c r="H24" s="82" t="s">
        <v>111</v>
      </c>
      <c r="I24" s="17">
        <v>150</v>
      </c>
      <c r="J24" s="17">
        <v>10</v>
      </c>
      <c r="K24" s="17">
        <v>63</v>
      </c>
      <c r="L24" s="17">
        <v>18</v>
      </c>
      <c r="M24" s="88">
        <v>23.625</v>
      </c>
      <c r="N24" s="77">
        <v>24</v>
      </c>
      <c r="O24" s="68">
        <v>7000</v>
      </c>
      <c r="P24" s="69">
        <f>Table2245789101123456[[#This Row],[PEMBULATAN]]*O24</f>
        <v>168000</v>
      </c>
    </row>
    <row r="25" spans="1:16" ht="23.25" customHeight="1" x14ac:dyDescent="0.2">
      <c r="A25" s="14"/>
      <c r="B25" s="14" t="s">
        <v>160</v>
      </c>
      <c r="C25" s="78" t="s">
        <v>161</v>
      </c>
      <c r="D25" s="84" t="s">
        <v>53</v>
      </c>
      <c r="E25" s="13">
        <v>44420</v>
      </c>
      <c r="F25" s="81" t="s">
        <v>110</v>
      </c>
      <c r="G25" s="13">
        <v>44422</v>
      </c>
      <c r="H25" s="82" t="s">
        <v>111</v>
      </c>
      <c r="I25" s="17">
        <v>12</v>
      </c>
      <c r="J25" s="17">
        <v>18</v>
      </c>
      <c r="K25" s="17">
        <v>6</v>
      </c>
      <c r="L25" s="17">
        <v>2</v>
      </c>
      <c r="M25" s="88">
        <v>0.32400000000000001</v>
      </c>
      <c r="N25" s="77">
        <v>2</v>
      </c>
      <c r="O25" s="68">
        <v>7000</v>
      </c>
      <c r="P25" s="69">
        <f>Table2245789101123456[[#This Row],[PEMBULATAN]]*O25</f>
        <v>14000</v>
      </c>
    </row>
    <row r="26" spans="1:16" ht="23.25" customHeight="1" x14ac:dyDescent="0.2">
      <c r="A26" s="14"/>
      <c r="B26" s="15"/>
      <c r="C26" s="78" t="s">
        <v>162</v>
      </c>
      <c r="D26" s="84" t="s">
        <v>53</v>
      </c>
      <c r="E26" s="13">
        <v>44420</v>
      </c>
      <c r="F26" s="81" t="s">
        <v>110</v>
      </c>
      <c r="G26" s="13">
        <v>44422</v>
      </c>
      <c r="H26" s="82" t="s">
        <v>111</v>
      </c>
      <c r="I26" s="17">
        <v>84</v>
      </c>
      <c r="J26" s="17">
        <v>21</v>
      </c>
      <c r="K26" s="17">
        <v>60</v>
      </c>
      <c r="L26" s="17">
        <v>19</v>
      </c>
      <c r="M26" s="88">
        <v>26.46</v>
      </c>
      <c r="N26" s="77">
        <v>26</v>
      </c>
      <c r="O26" s="68">
        <v>7000</v>
      </c>
      <c r="P26" s="69">
        <f>Table2245789101123456[[#This Row],[PEMBULATAN]]*O26</f>
        <v>182000</v>
      </c>
    </row>
    <row r="27" spans="1:16" ht="22.5" customHeight="1" x14ac:dyDescent="0.2">
      <c r="A27" s="109" t="s">
        <v>31</v>
      </c>
      <c r="B27" s="114"/>
      <c r="C27" s="110"/>
      <c r="D27" s="110"/>
      <c r="E27" s="110"/>
      <c r="F27" s="110"/>
      <c r="G27" s="110"/>
      <c r="H27" s="110"/>
      <c r="I27" s="110"/>
      <c r="J27" s="110"/>
      <c r="K27" s="110"/>
      <c r="L27" s="111"/>
      <c r="M27" s="85">
        <f>SUBTOTAL(109,Table2245789101123456[KG VOLUME])</f>
        <v>389.233</v>
      </c>
      <c r="N27" s="72">
        <f>SUM(N3:N26)</f>
        <v>418</v>
      </c>
      <c r="O27" s="112">
        <f>SUM(P3:P26)</f>
        <v>2926000</v>
      </c>
      <c r="P27" s="113"/>
    </row>
    <row r="28" spans="1:16" x14ac:dyDescent="0.2">
      <c r="A28" s="11"/>
      <c r="B28" s="60" t="s">
        <v>45</v>
      </c>
      <c r="C28" s="59"/>
      <c r="D28" s="61" t="s">
        <v>46</v>
      </c>
      <c r="H28" s="67"/>
      <c r="N28" s="66" t="s">
        <v>32</v>
      </c>
      <c r="P28" s="73">
        <f>O27*1%</f>
        <v>29260</v>
      </c>
    </row>
    <row r="29" spans="1:16" x14ac:dyDescent="0.2">
      <c r="A29" s="11"/>
      <c r="H29" s="67"/>
      <c r="N29" s="66" t="s">
        <v>33</v>
      </c>
      <c r="P29" s="75">
        <v>0</v>
      </c>
    </row>
    <row r="30" spans="1:16" ht="15.75" thickBot="1" x14ac:dyDescent="0.25">
      <c r="A30" s="11"/>
      <c r="H30" s="67"/>
      <c r="N30" s="66" t="s">
        <v>34</v>
      </c>
      <c r="P30" s="75">
        <v>0</v>
      </c>
    </row>
    <row r="31" spans="1:16" x14ac:dyDescent="0.2">
      <c r="A31" s="11"/>
      <c r="H31" s="67"/>
      <c r="N31" s="70" t="s">
        <v>35</v>
      </c>
      <c r="O31" s="71"/>
      <c r="P31" s="74">
        <f>O27+P28</f>
        <v>2955260</v>
      </c>
    </row>
    <row r="32" spans="1:16" x14ac:dyDescent="0.2">
      <c r="B32" s="60"/>
      <c r="C32" s="59"/>
      <c r="D32" s="61"/>
    </row>
    <row r="34" spans="1:16" x14ac:dyDescent="0.2">
      <c r="A34" s="11"/>
      <c r="H34" s="67"/>
      <c r="P34" s="76"/>
    </row>
    <row r="35" spans="1:16" x14ac:dyDescent="0.2">
      <c r="A35" s="11"/>
      <c r="H35" s="67"/>
      <c r="O35" s="62"/>
      <c r="P35" s="76"/>
    </row>
    <row r="36" spans="1:16" s="3" customFormat="1" x14ac:dyDescent="0.25">
      <c r="A36" s="11"/>
      <c r="B36" s="2"/>
      <c r="C36" s="2"/>
      <c r="E36" s="12"/>
      <c r="H36" s="67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7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7"/>
      <c r="N38" s="16"/>
      <c r="O38" s="16"/>
      <c r="P38" s="16"/>
    </row>
    <row r="39" spans="1:16" s="3" customFormat="1" x14ac:dyDescent="0.25">
      <c r="A39" s="11"/>
      <c r="B39" s="2"/>
      <c r="C39" s="2"/>
      <c r="E39" s="12"/>
      <c r="H39" s="67"/>
      <c r="N39" s="16"/>
      <c r="O39" s="16"/>
      <c r="P39" s="16"/>
    </row>
    <row r="40" spans="1:16" s="3" customFormat="1" x14ac:dyDescent="0.25">
      <c r="A40" s="11"/>
      <c r="B40" s="2"/>
      <c r="C40" s="2"/>
      <c r="E40" s="12"/>
      <c r="H40" s="67"/>
      <c r="N40" s="16"/>
      <c r="O40" s="16"/>
      <c r="P40" s="16"/>
    </row>
    <row r="41" spans="1:16" s="3" customFormat="1" x14ac:dyDescent="0.25">
      <c r="A41" s="11"/>
      <c r="B41" s="2"/>
      <c r="C41" s="2"/>
      <c r="E41" s="12"/>
      <c r="H41" s="67"/>
      <c r="N41" s="16"/>
      <c r="O41" s="16"/>
      <c r="P41" s="16"/>
    </row>
    <row r="42" spans="1:16" s="3" customFormat="1" x14ac:dyDescent="0.25">
      <c r="A42" s="11"/>
      <c r="B42" s="2"/>
      <c r="C42" s="2"/>
      <c r="E42" s="12"/>
      <c r="H42" s="67"/>
      <c r="N42" s="16"/>
      <c r="O42" s="16"/>
      <c r="P42" s="16"/>
    </row>
    <row r="43" spans="1:16" s="3" customFormat="1" x14ac:dyDescent="0.25">
      <c r="A43" s="11"/>
      <c r="B43" s="2"/>
      <c r="C43" s="2"/>
      <c r="E43" s="12"/>
      <c r="H43" s="67"/>
      <c r="N43" s="16"/>
      <c r="O43" s="16"/>
      <c r="P43" s="16"/>
    </row>
    <row r="44" spans="1:16" s="3" customFormat="1" x14ac:dyDescent="0.25">
      <c r="A44" s="11"/>
      <c r="B44" s="2"/>
      <c r="C44" s="2"/>
      <c r="E44" s="12"/>
      <c r="H44" s="67"/>
      <c r="N44" s="16"/>
      <c r="O44" s="16"/>
      <c r="P44" s="16"/>
    </row>
    <row r="45" spans="1:16" s="3" customFormat="1" x14ac:dyDescent="0.25">
      <c r="A45" s="11"/>
      <c r="B45" s="2"/>
      <c r="C45" s="2"/>
      <c r="E45" s="12"/>
      <c r="H45" s="67"/>
      <c r="N45" s="16"/>
      <c r="O45" s="16"/>
      <c r="P45" s="16"/>
    </row>
    <row r="46" spans="1:16" s="3" customFormat="1" x14ac:dyDescent="0.25">
      <c r="A46" s="11"/>
      <c r="B46" s="2"/>
      <c r="C46" s="2"/>
      <c r="E46" s="12"/>
      <c r="H46" s="67"/>
      <c r="N46" s="16"/>
      <c r="O46" s="16"/>
      <c r="P46" s="16"/>
    </row>
    <row r="47" spans="1:16" s="3" customFormat="1" x14ac:dyDescent="0.25">
      <c r="A47" s="11"/>
      <c r="B47" s="2"/>
      <c r="C47" s="2"/>
      <c r="E47" s="12"/>
      <c r="H47" s="67"/>
      <c r="N47" s="16"/>
      <c r="O47" s="16"/>
      <c r="P47" s="16"/>
    </row>
  </sheetData>
  <mergeCells count="3">
    <mergeCell ref="A3:A4"/>
    <mergeCell ref="A27:L27"/>
    <mergeCell ref="O27:P27"/>
  </mergeCells>
  <conditionalFormatting sqref="B3">
    <cfRule type="duplicateValues" dxfId="142" priority="2"/>
  </conditionalFormatting>
  <conditionalFormatting sqref="B4">
    <cfRule type="duplicateValues" dxfId="141" priority="1"/>
  </conditionalFormatting>
  <conditionalFormatting sqref="B5:B26">
    <cfRule type="duplicateValues" dxfId="140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P3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18" sqref="A18:L18"/>
    </sheetView>
  </sheetViews>
  <sheetFormatPr defaultRowHeight="15" x14ac:dyDescent="0.2"/>
  <cols>
    <col min="1" max="1" width="8" style="4" customWidth="1"/>
    <col min="2" max="2" width="19.5703125" style="2" customWidth="1"/>
    <col min="3" max="3" width="15.42578125" style="2" customWidth="1"/>
    <col min="4" max="4" width="9" style="3" customWidth="1"/>
    <col min="5" max="5" width="8" style="12" customWidth="1"/>
    <col min="6" max="6" width="9.285156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7" t="s">
        <v>181</v>
      </c>
      <c r="B3" s="80" t="s">
        <v>163</v>
      </c>
      <c r="C3" s="9" t="s">
        <v>164</v>
      </c>
      <c r="D3" s="81" t="s">
        <v>53</v>
      </c>
      <c r="E3" s="13">
        <v>44421</v>
      </c>
      <c r="F3" s="81" t="s">
        <v>110</v>
      </c>
      <c r="G3" s="13">
        <v>44422</v>
      </c>
      <c r="H3" s="10" t="s">
        <v>111</v>
      </c>
      <c r="I3" s="1">
        <v>65</v>
      </c>
      <c r="J3" s="1">
        <v>30</v>
      </c>
      <c r="K3" s="1">
        <v>10</v>
      </c>
      <c r="L3" s="1">
        <v>5</v>
      </c>
      <c r="M3" s="87">
        <v>4.875</v>
      </c>
      <c r="N3" s="8">
        <v>5</v>
      </c>
      <c r="O3" s="68">
        <v>7000</v>
      </c>
      <c r="P3" s="69">
        <f>Table22457891011234567[[#This Row],[PEMBULATAN]]*O3</f>
        <v>35000</v>
      </c>
    </row>
    <row r="4" spans="1:16" ht="26.25" customHeight="1" x14ac:dyDescent="0.2">
      <c r="A4" s="108"/>
      <c r="B4" s="80"/>
      <c r="C4" s="9" t="s">
        <v>165</v>
      </c>
      <c r="D4" s="81" t="s">
        <v>53</v>
      </c>
      <c r="E4" s="13">
        <v>44421</v>
      </c>
      <c r="F4" s="81" t="s">
        <v>110</v>
      </c>
      <c r="G4" s="13">
        <v>44422</v>
      </c>
      <c r="H4" s="10" t="s">
        <v>111</v>
      </c>
      <c r="I4" s="1">
        <v>40</v>
      </c>
      <c r="J4" s="1">
        <v>36</v>
      </c>
      <c r="K4" s="1">
        <v>25</v>
      </c>
      <c r="L4" s="1">
        <v>5</v>
      </c>
      <c r="M4" s="87">
        <v>9</v>
      </c>
      <c r="N4" s="8">
        <v>9</v>
      </c>
      <c r="O4" s="68">
        <v>7000</v>
      </c>
      <c r="P4" s="69">
        <f>Table22457891011234567[[#This Row],[PEMBULATAN]]*O4</f>
        <v>63000</v>
      </c>
    </row>
    <row r="5" spans="1:16" ht="26.25" customHeight="1" x14ac:dyDescent="0.2">
      <c r="A5" s="14"/>
      <c r="B5" s="14"/>
      <c r="C5" s="9" t="s">
        <v>166</v>
      </c>
      <c r="D5" s="81" t="s">
        <v>53</v>
      </c>
      <c r="E5" s="13">
        <v>44421</v>
      </c>
      <c r="F5" s="81" t="s">
        <v>110</v>
      </c>
      <c r="G5" s="13">
        <v>44422</v>
      </c>
      <c r="H5" s="10" t="s">
        <v>111</v>
      </c>
      <c r="I5" s="1">
        <v>55</v>
      </c>
      <c r="J5" s="1">
        <v>39</v>
      </c>
      <c r="K5" s="1">
        <v>22</v>
      </c>
      <c r="L5" s="1">
        <v>15</v>
      </c>
      <c r="M5" s="87">
        <v>11.797499999999999</v>
      </c>
      <c r="N5" s="8">
        <v>15</v>
      </c>
      <c r="O5" s="68">
        <v>7000</v>
      </c>
      <c r="P5" s="69">
        <f>Table22457891011234567[[#This Row],[PEMBULATAN]]*O5</f>
        <v>105000</v>
      </c>
    </row>
    <row r="6" spans="1:16" ht="26.25" customHeight="1" x14ac:dyDescent="0.2">
      <c r="A6" s="14"/>
      <c r="B6" s="14"/>
      <c r="C6" s="78" t="s">
        <v>167</v>
      </c>
      <c r="D6" s="84" t="s">
        <v>53</v>
      </c>
      <c r="E6" s="13">
        <v>44421</v>
      </c>
      <c r="F6" s="81" t="s">
        <v>110</v>
      </c>
      <c r="G6" s="13">
        <v>44422</v>
      </c>
      <c r="H6" s="82" t="s">
        <v>111</v>
      </c>
      <c r="I6" s="17">
        <v>36</v>
      </c>
      <c r="J6" s="17">
        <v>32</v>
      </c>
      <c r="K6" s="17">
        <v>30</v>
      </c>
      <c r="L6" s="17">
        <v>5</v>
      </c>
      <c r="M6" s="88">
        <v>8.64</v>
      </c>
      <c r="N6" s="77">
        <v>9</v>
      </c>
      <c r="O6" s="68">
        <v>7000</v>
      </c>
      <c r="P6" s="69">
        <f>Table22457891011234567[[#This Row],[PEMBULATAN]]*O6</f>
        <v>63000</v>
      </c>
    </row>
    <row r="7" spans="1:16" ht="26.25" customHeight="1" x14ac:dyDescent="0.2">
      <c r="A7" s="14"/>
      <c r="B7" s="14"/>
      <c r="C7" s="78" t="s">
        <v>168</v>
      </c>
      <c r="D7" s="84" t="s">
        <v>53</v>
      </c>
      <c r="E7" s="13">
        <v>44421</v>
      </c>
      <c r="F7" s="81" t="s">
        <v>110</v>
      </c>
      <c r="G7" s="13">
        <v>44422</v>
      </c>
      <c r="H7" s="82" t="s">
        <v>111</v>
      </c>
      <c r="I7" s="17">
        <v>24</v>
      </c>
      <c r="J7" s="17">
        <v>33</v>
      </c>
      <c r="K7" s="17">
        <v>31</v>
      </c>
      <c r="L7" s="17">
        <v>7</v>
      </c>
      <c r="M7" s="88">
        <v>6.1379999999999999</v>
      </c>
      <c r="N7" s="77">
        <v>7</v>
      </c>
      <c r="O7" s="68">
        <v>7000</v>
      </c>
      <c r="P7" s="69">
        <f>Table22457891011234567[[#This Row],[PEMBULATAN]]*O7</f>
        <v>49000</v>
      </c>
    </row>
    <row r="8" spans="1:16" ht="26.25" customHeight="1" x14ac:dyDescent="0.2">
      <c r="A8" s="14"/>
      <c r="B8" s="14"/>
      <c r="C8" s="78" t="s">
        <v>169</v>
      </c>
      <c r="D8" s="84" t="s">
        <v>53</v>
      </c>
      <c r="E8" s="13">
        <v>44421</v>
      </c>
      <c r="F8" s="81" t="s">
        <v>110</v>
      </c>
      <c r="G8" s="13">
        <v>44422</v>
      </c>
      <c r="H8" s="82" t="s">
        <v>111</v>
      </c>
      <c r="I8" s="17">
        <v>32</v>
      </c>
      <c r="J8" s="17">
        <v>22</v>
      </c>
      <c r="K8" s="17">
        <v>18</v>
      </c>
      <c r="L8" s="17">
        <v>6</v>
      </c>
      <c r="M8" s="88">
        <v>3.1680000000000001</v>
      </c>
      <c r="N8" s="77">
        <v>6</v>
      </c>
      <c r="O8" s="68">
        <v>7000</v>
      </c>
      <c r="P8" s="69">
        <f>Table22457891011234567[[#This Row],[PEMBULATAN]]*O8</f>
        <v>42000</v>
      </c>
    </row>
    <row r="9" spans="1:16" ht="26.25" customHeight="1" x14ac:dyDescent="0.2">
      <c r="A9" s="14"/>
      <c r="B9" s="14"/>
      <c r="C9" s="78" t="s">
        <v>170</v>
      </c>
      <c r="D9" s="84" t="s">
        <v>53</v>
      </c>
      <c r="E9" s="13">
        <v>44421</v>
      </c>
      <c r="F9" s="81" t="s">
        <v>110</v>
      </c>
      <c r="G9" s="13">
        <v>44422</v>
      </c>
      <c r="H9" s="82" t="s">
        <v>111</v>
      </c>
      <c r="I9" s="17">
        <v>32</v>
      </c>
      <c r="J9" s="17">
        <v>22</v>
      </c>
      <c r="K9" s="17">
        <v>18</v>
      </c>
      <c r="L9" s="17">
        <v>6</v>
      </c>
      <c r="M9" s="88">
        <v>3.1680000000000001</v>
      </c>
      <c r="N9" s="77">
        <v>6</v>
      </c>
      <c r="O9" s="68">
        <v>7000</v>
      </c>
      <c r="P9" s="69">
        <f>Table22457891011234567[[#This Row],[PEMBULATAN]]*O9</f>
        <v>42000</v>
      </c>
    </row>
    <row r="10" spans="1:16" ht="26.25" customHeight="1" x14ac:dyDescent="0.2">
      <c r="A10" s="14"/>
      <c r="B10" s="14"/>
      <c r="C10" s="78" t="s">
        <v>171</v>
      </c>
      <c r="D10" s="84" t="s">
        <v>53</v>
      </c>
      <c r="E10" s="13">
        <v>44421</v>
      </c>
      <c r="F10" s="81" t="s">
        <v>110</v>
      </c>
      <c r="G10" s="13">
        <v>44422</v>
      </c>
      <c r="H10" s="82" t="s">
        <v>111</v>
      </c>
      <c r="I10" s="17">
        <v>32</v>
      </c>
      <c r="J10" s="17">
        <v>22</v>
      </c>
      <c r="K10" s="17">
        <v>18</v>
      </c>
      <c r="L10" s="17">
        <v>6</v>
      </c>
      <c r="M10" s="88">
        <v>3.1680000000000001</v>
      </c>
      <c r="N10" s="77">
        <v>6</v>
      </c>
      <c r="O10" s="68">
        <v>7000</v>
      </c>
      <c r="P10" s="69">
        <f>Table22457891011234567[[#This Row],[PEMBULATAN]]*O10</f>
        <v>42000</v>
      </c>
    </row>
    <row r="11" spans="1:16" ht="26.25" customHeight="1" x14ac:dyDescent="0.2">
      <c r="A11" s="14"/>
      <c r="B11" s="14"/>
      <c r="C11" s="78" t="s">
        <v>172</v>
      </c>
      <c r="D11" s="84" t="s">
        <v>53</v>
      </c>
      <c r="E11" s="13">
        <v>44421</v>
      </c>
      <c r="F11" s="81" t="s">
        <v>110</v>
      </c>
      <c r="G11" s="13">
        <v>44422</v>
      </c>
      <c r="H11" s="82" t="s">
        <v>111</v>
      </c>
      <c r="I11" s="17">
        <v>32</v>
      </c>
      <c r="J11" s="17">
        <v>22</v>
      </c>
      <c r="K11" s="17">
        <v>18</v>
      </c>
      <c r="L11" s="17">
        <v>6</v>
      </c>
      <c r="M11" s="88">
        <v>3.1680000000000001</v>
      </c>
      <c r="N11" s="77">
        <v>6</v>
      </c>
      <c r="O11" s="68">
        <v>7000</v>
      </c>
      <c r="P11" s="69">
        <f>Table22457891011234567[[#This Row],[PEMBULATAN]]*O11</f>
        <v>42000</v>
      </c>
    </row>
    <row r="12" spans="1:16" ht="26.25" customHeight="1" x14ac:dyDescent="0.2">
      <c r="A12" s="14"/>
      <c r="B12" s="14"/>
      <c r="C12" s="78" t="s">
        <v>173</v>
      </c>
      <c r="D12" s="84" t="s">
        <v>53</v>
      </c>
      <c r="E12" s="13">
        <v>44421</v>
      </c>
      <c r="F12" s="81" t="s">
        <v>110</v>
      </c>
      <c r="G12" s="13">
        <v>44422</v>
      </c>
      <c r="H12" s="82" t="s">
        <v>111</v>
      </c>
      <c r="I12" s="17">
        <v>32</v>
      </c>
      <c r="J12" s="17">
        <v>22</v>
      </c>
      <c r="K12" s="17">
        <v>18</v>
      </c>
      <c r="L12" s="17">
        <v>6</v>
      </c>
      <c r="M12" s="88">
        <v>3.1680000000000001</v>
      </c>
      <c r="N12" s="77">
        <v>6</v>
      </c>
      <c r="O12" s="68">
        <v>7000</v>
      </c>
      <c r="P12" s="69">
        <f>Table22457891011234567[[#This Row],[PEMBULATAN]]*O12</f>
        <v>42000</v>
      </c>
    </row>
    <row r="13" spans="1:16" ht="26.25" customHeight="1" x14ac:dyDescent="0.2">
      <c r="A13" s="14"/>
      <c r="B13" s="14"/>
      <c r="C13" s="78" t="s">
        <v>174</v>
      </c>
      <c r="D13" s="84" t="s">
        <v>53</v>
      </c>
      <c r="E13" s="13">
        <v>44421</v>
      </c>
      <c r="F13" s="81" t="s">
        <v>110</v>
      </c>
      <c r="G13" s="13">
        <v>44422</v>
      </c>
      <c r="H13" s="82" t="s">
        <v>111</v>
      </c>
      <c r="I13" s="17">
        <v>34</v>
      </c>
      <c r="J13" s="17">
        <v>35</v>
      </c>
      <c r="K13" s="17">
        <v>18</v>
      </c>
      <c r="L13" s="17">
        <v>17</v>
      </c>
      <c r="M13" s="88">
        <v>5.3550000000000004</v>
      </c>
      <c r="N13" s="77">
        <v>17</v>
      </c>
      <c r="O13" s="68">
        <v>7000</v>
      </c>
      <c r="P13" s="69">
        <f>Table22457891011234567[[#This Row],[PEMBULATAN]]*O13</f>
        <v>119000</v>
      </c>
    </row>
    <row r="14" spans="1:16" ht="26.25" customHeight="1" x14ac:dyDescent="0.2">
      <c r="A14" s="14"/>
      <c r="B14" s="14"/>
      <c r="C14" s="78" t="s">
        <v>175</v>
      </c>
      <c r="D14" s="84" t="s">
        <v>53</v>
      </c>
      <c r="E14" s="13">
        <v>44421</v>
      </c>
      <c r="F14" s="81" t="s">
        <v>110</v>
      </c>
      <c r="G14" s="13">
        <v>44422</v>
      </c>
      <c r="H14" s="82" t="s">
        <v>111</v>
      </c>
      <c r="I14" s="17">
        <v>34</v>
      </c>
      <c r="J14" s="17">
        <v>35</v>
      </c>
      <c r="K14" s="17">
        <v>18</v>
      </c>
      <c r="L14" s="17">
        <v>17</v>
      </c>
      <c r="M14" s="88">
        <v>5.3550000000000004</v>
      </c>
      <c r="N14" s="77">
        <v>17</v>
      </c>
      <c r="O14" s="68">
        <v>7000</v>
      </c>
      <c r="P14" s="69">
        <f>Table22457891011234567[[#This Row],[PEMBULATAN]]*O14</f>
        <v>119000</v>
      </c>
    </row>
    <row r="15" spans="1:16" ht="26.25" customHeight="1" x14ac:dyDescent="0.2">
      <c r="A15" s="14"/>
      <c r="B15" s="15"/>
      <c r="C15" s="78" t="s">
        <v>176</v>
      </c>
      <c r="D15" s="84" t="s">
        <v>53</v>
      </c>
      <c r="E15" s="13">
        <v>44421</v>
      </c>
      <c r="F15" s="81" t="s">
        <v>110</v>
      </c>
      <c r="G15" s="13">
        <v>44422</v>
      </c>
      <c r="H15" s="82" t="s">
        <v>111</v>
      </c>
      <c r="I15" s="17">
        <v>44</v>
      </c>
      <c r="J15" s="17">
        <v>30</v>
      </c>
      <c r="K15" s="17">
        <v>44</v>
      </c>
      <c r="L15" s="17">
        <v>5</v>
      </c>
      <c r="M15" s="88">
        <v>14.52</v>
      </c>
      <c r="N15" s="77">
        <v>15</v>
      </c>
      <c r="O15" s="68">
        <v>7000</v>
      </c>
      <c r="P15" s="69">
        <f>Table22457891011234567[[#This Row],[PEMBULATAN]]*O15</f>
        <v>105000</v>
      </c>
    </row>
    <row r="16" spans="1:16" ht="26.25" customHeight="1" x14ac:dyDescent="0.2">
      <c r="A16" s="14"/>
      <c r="B16" s="83" t="s">
        <v>177</v>
      </c>
      <c r="C16" s="78" t="s">
        <v>178</v>
      </c>
      <c r="D16" s="84" t="s">
        <v>53</v>
      </c>
      <c r="E16" s="13">
        <v>44421</v>
      </c>
      <c r="F16" s="81" t="s">
        <v>110</v>
      </c>
      <c r="G16" s="13">
        <v>44422</v>
      </c>
      <c r="H16" s="82" t="s">
        <v>111</v>
      </c>
      <c r="I16" s="17">
        <v>30</v>
      </c>
      <c r="J16" s="17">
        <v>43</v>
      </c>
      <c r="K16" s="17">
        <v>23</v>
      </c>
      <c r="L16" s="17">
        <v>11</v>
      </c>
      <c r="M16" s="88">
        <v>7.4175000000000004</v>
      </c>
      <c r="N16" s="77">
        <v>11</v>
      </c>
      <c r="O16" s="68">
        <v>7000</v>
      </c>
      <c r="P16" s="69">
        <f>Table22457891011234567[[#This Row],[PEMBULATAN]]*O16</f>
        <v>77000</v>
      </c>
    </row>
    <row r="17" spans="1:16" ht="26.25" customHeight="1" x14ac:dyDescent="0.2">
      <c r="A17" s="14"/>
      <c r="B17" s="83" t="s">
        <v>179</v>
      </c>
      <c r="C17" s="78" t="s">
        <v>180</v>
      </c>
      <c r="D17" s="84" t="s">
        <v>53</v>
      </c>
      <c r="E17" s="13">
        <v>44421</v>
      </c>
      <c r="F17" s="81" t="s">
        <v>110</v>
      </c>
      <c r="G17" s="13">
        <v>44422</v>
      </c>
      <c r="H17" s="82" t="s">
        <v>111</v>
      </c>
      <c r="I17" s="17">
        <v>75</v>
      </c>
      <c r="J17" s="17">
        <v>22</v>
      </c>
      <c r="K17" s="17">
        <v>86</v>
      </c>
      <c r="L17" s="17">
        <v>20</v>
      </c>
      <c r="M17" s="88">
        <v>35.475000000000001</v>
      </c>
      <c r="N17" s="77">
        <v>35</v>
      </c>
      <c r="O17" s="68">
        <v>7000</v>
      </c>
      <c r="P17" s="69">
        <f>Table22457891011234567[[#This Row],[PEMBULATAN]]*O17</f>
        <v>245000</v>
      </c>
    </row>
    <row r="18" spans="1:16" ht="22.5" customHeight="1" x14ac:dyDescent="0.2">
      <c r="A18" s="109" t="s">
        <v>31</v>
      </c>
      <c r="B18" s="114"/>
      <c r="C18" s="110"/>
      <c r="D18" s="110"/>
      <c r="E18" s="110"/>
      <c r="F18" s="110"/>
      <c r="G18" s="110"/>
      <c r="H18" s="110"/>
      <c r="I18" s="110"/>
      <c r="J18" s="110"/>
      <c r="K18" s="110"/>
      <c r="L18" s="111"/>
      <c r="M18" s="85">
        <f>SUBTOTAL(109,Table22457891011234567[KG VOLUME])</f>
        <v>124.41300000000001</v>
      </c>
      <c r="N18" s="72">
        <f>SUM(N3:N17)</f>
        <v>170</v>
      </c>
      <c r="O18" s="112">
        <f>SUM(P3:P17)</f>
        <v>1190000</v>
      </c>
      <c r="P18" s="113"/>
    </row>
    <row r="19" spans="1:16" x14ac:dyDescent="0.2">
      <c r="A19" s="11"/>
      <c r="B19" s="60" t="s">
        <v>45</v>
      </c>
      <c r="C19" s="59"/>
      <c r="D19" s="61" t="s">
        <v>46</v>
      </c>
      <c r="H19" s="67"/>
      <c r="N19" s="66" t="s">
        <v>32</v>
      </c>
      <c r="P19" s="73">
        <f>O18*1%</f>
        <v>11900</v>
      </c>
    </row>
    <row r="20" spans="1:16" x14ac:dyDescent="0.2">
      <c r="A20" s="11"/>
      <c r="H20" s="67"/>
      <c r="N20" s="66" t="s">
        <v>33</v>
      </c>
      <c r="P20" s="75">
        <v>0</v>
      </c>
    </row>
    <row r="21" spans="1:16" ht="15.75" thickBot="1" x14ac:dyDescent="0.25">
      <c r="A21" s="11"/>
      <c r="H21" s="67"/>
      <c r="N21" s="66" t="s">
        <v>34</v>
      </c>
      <c r="P21" s="75">
        <v>0</v>
      </c>
    </row>
    <row r="22" spans="1:16" x14ac:dyDescent="0.2">
      <c r="A22" s="11"/>
      <c r="H22" s="67"/>
      <c r="N22" s="70" t="s">
        <v>35</v>
      </c>
      <c r="O22" s="71"/>
      <c r="P22" s="74">
        <f>O18+P19</f>
        <v>1201900</v>
      </c>
    </row>
    <row r="23" spans="1:16" x14ac:dyDescent="0.2">
      <c r="B23" s="60"/>
      <c r="C23" s="59"/>
      <c r="D23" s="61"/>
    </row>
    <row r="25" spans="1:16" x14ac:dyDescent="0.2">
      <c r="A25" s="11"/>
      <c r="H25" s="67"/>
      <c r="P25" s="76"/>
    </row>
    <row r="26" spans="1:16" x14ac:dyDescent="0.2">
      <c r="A26" s="11"/>
      <c r="H26" s="67"/>
      <c r="O26" s="62"/>
      <c r="P26" s="76"/>
    </row>
    <row r="27" spans="1:16" s="3" customFormat="1" x14ac:dyDescent="0.25">
      <c r="A27" s="11"/>
      <c r="B27" s="2"/>
      <c r="C27" s="2"/>
      <c r="E27" s="12"/>
      <c r="H27" s="67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7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7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7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7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7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7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7"/>
      <c r="N34" s="16"/>
      <c r="O34" s="16"/>
      <c r="P34" s="16"/>
    </row>
    <row r="35" spans="1:16" s="3" customFormat="1" x14ac:dyDescent="0.25">
      <c r="A35" s="11"/>
      <c r="B35" s="2"/>
      <c r="C35" s="2"/>
      <c r="E35" s="12"/>
      <c r="H35" s="67"/>
      <c r="N35" s="16"/>
      <c r="O35" s="16"/>
      <c r="P35" s="16"/>
    </row>
    <row r="36" spans="1:16" s="3" customFormat="1" x14ac:dyDescent="0.25">
      <c r="A36" s="11"/>
      <c r="B36" s="2"/>
      <c r="C36" s="2"/>
      <c r="E36" s="12"/>
      <c r="H36" s="67"/>
      <c r="N36" s="16"/>
      <c r="O36" s="16"/>
      <c r="P36" s="16"/>
    </row>
    <row r="37" spans="1:16" s="3" customFormat="1" x14ac:dyDescent="0.25">
      <c r="A37" s="11"/>
      <c r="B37" s="2"/>
      <c r="C37" s="2"/>
      <c r="E37" s="12"/>
      <c r="H37" s="67"/>
      <c r="N37" s="16"/>
      <c r="O37" s="16"/>
      <c r="P37" s="16"/>
    </row>
    <row r="38" spans="1:16" s="3" customFormat="1" x14ac:dyDescent="0.25">
      <c r="A38" s="11"/>
      <c r="B38" s="2"/>
      <c r="C38" s="2"/>
      <c r="E38" s="12"/>
      <c r="H38" s="67"/>
      <c r="N38" s="16"/>
      <c r="O38" s="16"/>
      <c r="P38" s="16"/>
    </row>
  </sheetData>
  <mergeCells count="3">
    <mergeCell ref="A3:A4"/>
    <mergeCell ref="A18:L18"/>
    <mergeCell ref="O18:P18"/>
  </mergeCells>
  <conditionalFormatting sqref="B3">
    <cfRule type="duplicateValues" dxfId="124" priority="2"/>
  </conditionalFormatting>
  <conditionalFormatting sqref="B4">
    <cfRule type="duplicateValues" dxfId="123" priority="1"/>
  </conditionalFormatting>
  <conditionalFormatting sqref="B5:B17">
    <cfRule type="duplicateValues" dxfId="122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P34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6" customWidth="1"/>
    <col min="15" max="15" width="8.140625" style="16" customWidth="1"/>
    <col min="16" max="16" width="12.28515625" style="16" customWidth="1"/>
    <col min="17" max="16384" width="9.140625" style="4"/>
  </cols>
  <sheetData>
    <row r="1" spans="1:16" x14ac:dyDescent="0.2">
      <c r="H1" s="5"/>
    </row>
    <row r="2" spans="1:16" ht="25.5" x14ac:dyDescent="0.2">
      <c r="A2" s="63" t="s">
        <v>47</v>
      </c>
      <c r="B2" s="89" t="s">
        <v>7</v>
      </c>
      <c r="C2" s="7" t="s">
        <v>0</v>
      </c>
      <c r="D2" s="7" t="s">
        <v>1</v>
      </c>
      <c r="E2" s="64" t="s">
        <v>4</v>
      </c>
      <c r="F2" s="7" t="s">
        <v>3</v>
      </c>
      <c r="G2" s="7" t="s">
        <v>5</v>
      </c>
      <c r="H2" s="64" t="s">
        <v>2</v>
      </c>
      <c r="I2" s="7" t="s">
        <v>42</v>
      </c>
      <c r="J2" s="7" t="s">
        <v>43</v>
      </c>
      <c r="K2" s="7" t="s">
        <v>44</v>
      </c>
      <c r="L2" s="65" t="s">
        <v>48</v>
      </c>
      <c r="M2" s="65" t="s">
        <v>49</v>
      </c>
      <c r="N2" s="65" t="s">
        <v>6</v>
      </c>
      <c r="O2" s="65" t="s">
        <v>50</v>
      </c>
      <c r="P2" s="65" t="s">
        <v>51</v>
      </c>
    </row>
    <row r="3" spans="1:16" ht="26.25" customHeight="1" x14ac:dyDescent="0.2">
      <c r="A3" s="107" t="s">
        <v>196</v>
      </c>
      <c r="B3" s="80" t="s">
        <v>183</v>
      </c>
      <c r="C3" s="9" t="s">
        <v>184</v>
      </c>
      <c r="D3" s="81" t="s">
        <v>53</v>
      </c>
      <c r="E3" s="13">
        <v>44421</v>
      </c>
      <c r="F3" s="81" t="s">
        <v>110</v>
      </c>
      <c r="G3" s="13">
        <v>44422</v>
      </c>
      <c r="H3" s="10" t="s">
        <v>111</v>
      </c>
      <c r="I3" s="1">
        <v>80</v>
      </c>
      <c r="J3" s="1">
        <v>50</v>
      </c>
      <c r="K3" s="1">
        <v>27</v>
      </c>
      <c r="L3" s="1">
        <v>6</v>
      </c>
      <c r="M3" s="87">
        <v>27</v>
      </c>
      <c r="N3" s="8">
        <v>27</v>
      </c>
      <c r="O3" s="68">
        <v>7000</v>
      </c>
      <c r="P3" s="69">
        <f>Table224578910112345678[[#This Row],[PEMBULATAN]]*O3</f>
        <v>189000</v>
      </c>
    </row>
    <row r="4" spans="1:16" ht="26.25" customHeight="1" x14ac:dyDescent="0.2">
      <c r="A4" s="108"/>
      <c r="B4" s="80"/>
      <c r="C4" s="9" t="s">
        <v>185</v>
      </c>
      <c r="D4" s="81" t="s">
        <v>53</v>
      </c>
      <c r="E4" s="13">
        <v>44421</v>
      </c>
      <c r="F4" s="81" t="s">
        <v>110</v>
      </c>
      <c r="G4" s="13">
        <v>44422</v>
      </c>
      <c r="H4" s="10" t="s">
        <v>111</v>
      </c>
      <c r="I4" s="1">
        <v>56</v>
      </c>
      <c r="J4" s="1">
        <v>48</v>
      </c>
      <c r="K4" s="1">
        <v>52</v>
      </c>
      <c r="L4" s="1">
        <v>21</v>
      </c>
      <c r="M4" s="87">
        <v>34.944000000000003</v>
      </c>
      <c r="N4" s="8">
        <v>35</v>
      </c>
      <c r="O4" s="68">
        <v>7000</v>
      </c>
      <c r="P4" s="69">
        <f>Table224578910112345678[[#This Row],[PEMBULATAN]]*O4</f>
        <v>245000</v>
      </c>
    </row>
    <row r="5" spans="1:16" ht="26.25" customHeight="1" x14ac:dyDescent="0.2">
      <c r="A5" s="14"/>
      <c r="B5" s="14"/>
      <c r="C5" s="9" t="s">
        <v>186</v>
      </c>
      <c r="D5" s="81" t="s">
        <v>53</v>
      </c>
      <c r="E5" s="13">
        <v>44421</v>
      </c>
      <c r="F5" s="81" t="s">
        <v>110</v>
      </c>
      <c r="G5" s="13">
        <v>44422</v>
      </c>
      <c r="H5" s="10" t="s">
        <v>111</v>
      </c>
      <c r="I5" s="1">
        <v>33</v>
      </c>
      <c r="J5" s="1">
        <v>24</v>
      </c>
      <c r="K5" s="1">
        <v>11</v>
      </c>
      <c r="L5" s="1">
        <v>6</v>
      </c>
      <c r="M5" s="87">
        <v>2.1779999999999999</v>
      </c>
      <c r="N5" s="8">
        <v>6</v>
      </c>
      <c r="O5" s="68">
        <v>7000</v>
      </c>
      <c r="P5" s="69">
        <f>Table224578910112345678[[#This Row],[PEMBULATAN]]*O5</f>
        <v>42000</v>
      </c>
    </row>
    <row r="6" spans="1:16" ht="26.25" customHeight="1" x14ac:dyDescent="0.2">
      <c r="A6" s="14"/>
      <c r="B6" s="15"/>
      <c r="C6" s="78" t="s">
        <v>187</v>
      </c>
      <c r="D6" s="84" t="s">
        <v>53</v>
      </c>
      <c r="E6" s="13">
        <v>44421</v>
      </c>
      <c r="F6" s="81" t="s">
        <v>110</v>
      </c>
      <c r="G6" s="13">
        <v>44422</v>
      </c>
      <c r="H6" s="82" t="s">
        <v>111</v>
      </c>
      <c r="I6" s="17">
        <v>176</v>
      </c>
      <c r="J6" s="17">
        <v>45</v>
      </c>
      <c r="K6" s="17">
        <v>25</v>
      </c>
      <c r="L6" s="17">
        <v>10</v>
      </c>
      <c r="M6" s="88">
        <v>49.5</v>
      </c>
      <c r="N6" s="77">
        <v>50</v>
      </c>
      <c r="O6" s="68">
        <v>7000</v>
      </c>
      <c r="P6" s="69">
        <f>Table224578910112345678[[#This Row],[PEMBULATAN]]*O6</f>
        <v>350000</v>
      </c>
    </row>
    <row r="7" spans="1:16" ht="26.25" customHeight="1" x14ac:dyDescent="0.2">
      <c r="A7" s="14"/>
      <c r="B7" s="14" t="s">
        <v>188</v>
      </c>
      <c r="C7" s="78" t="s">
        <v>189</v>
      </c>
      <c r="D7" s="84" t="s">
        <v>53</v>
      </c>
      <c r="E7" s="13">
        <v>44421</v>
      </c>
      <c r="F7" s="81" t="s">
        <v>110</v>
      </c>
      <c r="G7" s="13">
        <v>44422</v>
      </c>
      <c r="H7" s="82" t="s">
        <v>111</v>
      </c>
      <c r="I7" s="17">
        <v>50</v>
      </c>
      <c r="J7" s="17">
        <v>32</v>
      </c>
      <c r="K7" s="17">
        <v>8</v>
      </c>
      <c r="L7" s="17">
        <v>3</v>
      </c>
      <c r="M7" s="88">
        <v>3.2</v>
      </c>
      <c r="N7" s="77">
        <v>3</v>
      </c>
      <c r="O7" s="68">
        <v>7000</v>
      </c>
      <c r="P7" s="69">
        <f>Table224578910112345678[[#This Row],[PEMBULATAN]]*O7</f>
        <v>21000</v>
      </c>
    </row>
    <row r="8" spans="1:16" ht="26.25" customHeight="1" x14ac:dyDescent="0.2">
      <c r="A8" s="14"/>
      <c r="B8" s="14"/>
      <c r="C8" s="78" t="s">
        <v>190</v>
      </c>
      <c r="D8" s="84" t="s">
        <v>53</v>
      </c>
      <c r="E8" s="13">
        <v>44421</v>
      </c>
      <c r="F8" s="81" t="s">
        <v>110</v>
      </c>
      <c r="G8" s="13">
        <v>44422</v>
      </c>
      <c r="H8" s="82" t="s">
        <v>111</v>
      </c>
      <c r="I8" s="17">
        <v>29</v>
      </c>
      <c r="J8" s="17">
        <v>28</v>
      </c>
      <c r="K8" s="17">
        <v>8</v>
      </c>
      <c r="L8" s="17">
        <v>5</v>
      </c>
      <c r="M8" s="88">
        <v>1.6240000000000001</v>
      </c>
      <c r="N8" s="77">
        <v>5</v>
      </c>
      <c r="O8" s="68">
        <v>7000</v>
      </c>
      <c r="P8" s="69">
        <f>Table224578910112345678[[#This Row],[PEMBULATAN]]*O8</f>
        <v>35000</v>
      </c>
    </row>
    <row r="9" spans="1:16" ht="26.25" customHeight="1" x14ac:dyDescent="0.2">
      <c r="A9" s="14"/>
      <c r="B9" s="14"/>
      <c r="C9" s="78" t="s">
        <v>191</v>
      </c>
      <c r="D9" s="84" t="s">
        <v>53</v>
      </c>
      <c r="E9" s="13">
        <v>44421</v>
      </c>
      <c r="F9" s="81" t="s">
        <v>110</v>
      </c>
      <c r="G9" s="13">
        <v>44422</v>
      </c>
      <c r="H9" s="82" t="s">
        <v>111</v>
      </c>
      <c r="I9" s="17">
        <v>48</v>
      </c>
      <c r="J9" s="17">
        <v>40</v>
      </c>
      <c r="K9" s="17">
        <v>32</v>
      </c>
      <c r="L9" s="17">
        <v>25</v>
      </c>
      <c r="M9" s="88">
        <v>15.36</v>
      </c>
      <c r="N9" s="77">
        <v>25</v>
      </c>
      <c r="O9" s="68">
        <v>7000</v>
      </c>
      <c r="P9" s="69">
        <f>Table224578910112345678[[#This Row],[PEMBULATAN]]*O9</f>
        <v>175000</v>
      </c>
    </row>
    <row r="10" spans="1:16" ht="26.25" customHeight="1" x14ac:dyDescent="0.2">
      <c r="A10" s="14"/>
      <c r="B10" s="14"/>
      <c r="C10" s="78" t="s">
        <v>192</v>
      </c>
      <c r="D10" s="84" t="s">
        <v>53</v>
      </c>
      <c r="E10" s="13">
        <v>44421</v>
      </c>
      <c r="F10" s="81" t="s">
        <v>110</v>
      </c>
      <c r="G10" s="13">
        <v>44422</v>
      </c>
      <c r="H10" s="82" t="s">
        <v>111</v>
      </c>
      <c r="I10" s="17">
        <v>45</v>
      </c>
      <c r="J10" s="17">
        <v>30</v>
      </c>
      <c r="K10" s="17">
        <v>20</v>
      </c>
      <c r="L10" s="17">
        <v>10</v>
      </c>
      <c r="M10" s="88">
        <v>6.75</v>
      </c>
      <c r="N10" s="77">
        <v>10</v>
      </c>
      <c r="O10" s="68">
        <v>7000</v>
      </c>
      <c r="P10" s="69">
        <f>Table224578910112345678[[#This Row],[PEMBULATAN]]*O10</f>
        <v>70000</v>
      </c>
    </row>
    <row r="11" spans="1:16" ht="26.25" customHeight="1" x14ac:dyDescent="0.2">
      <c r="A11" s="14"/>
      <c r="B11" s="14"/>
      <c r="C11" s="78" t="s">
        <v>193</v>
      </c>
      <c r="D11" s="84" t="s">
        <v>53</v>
      </c>
      <c r="E11" s="13">
        <v>44421</v>
      </c>
      <c r="F11" s="81" t="s">
        <v>110</v>
      </c>
      <c r="G11" s="13">
        <v>44422</v>
      </c>
      <c r="H11" s="82" t="s">
        <v>111</v>
      </c>
      <c r="I11" s="17">
        <v>40</v>
      </c>
      <c r="J11" s="17">
        <v>43</v>
      </c>
      <c r="K11" s="17">
        <v>33</v>
      </c>
      <c r="L11" s="17">
        <v>2</v>
      </c>
      <c r="M11" s="88">
        <v>14.19</v>
      </c>
      <c r="N11" s="77">
        <v>14</v>
      </c>
      <c r="O11" s="68">
        <v>7000</v>
      </c>
      <c r="P11" s="69">
        <f>Table224578910112345678[[#This Row],[PEMBULATAN]]*O11</f>
        <v>98000</v>
      </c>
    </row>
    <row r="12" spans="1:16" ht="26.25" customHeight="1" x14ac:dyDescent="0.2">
      <c r="A12" s="14"/>
      <c r="B12" s="14"/>
      <c r="C12" s="78" t="s">
        <v>194</v>
      </c>
      <c r="D12" s="84" t="s">
        <v>53</v>
      </c>
      <c r="E12" s="13">
        <v>44421</v>
      </c>
      <c r="F12" s="81" t="s">
        <v>110</v>
      </c>
      <c r="G12" s="13">
        <v>44422</v>
      </c>
      <c r="H12" s="82" t="s">
        <v>111</v>
      </c>
      <c r="I12" s="17">
        <v>42</v>
      </c>
      <c r="J12" s="17">
        <v>36</v>
      </c>
      <c r="K12" s="17">
        <v>24</v>
      </c>
      <c r="L12" s="17">
        <v>11</v>
      </c>
      <c r="M12" s="88">
        <v>9.0719999999999992</v>
      </c>
      <c r="N12" s="77">
        <v>11</v>
      </c>
      <c r="O12" s="68">
        <v>7000</v>
      </c>
      <c r="P12" s="69">
        <f>Table224578910112345678[[#This Row],[PEMBULATAN]]*O12</f>
        <v>77000</v>
      </c>
    </row>
    <row r="13" spans="1:16" ht="26.25" customHeight="1" x14ac:dyDescent="0.2">
      <c r="A13" s="14"/>
      <c r="B13" s="15"/>
      <c r="C13" s="78" t="s">
        <v>195</v>
      </c>
      <c r="D13" s="84" t="s">
        <v>53</v>
      </c>
      <c r="E13" s="13">
        <v>44421</v>
      </c>
      <c r="F13" s="81" t="s">
        <v>110</v>
      </c>
      <c r="G13" s="13">
        <v>44422</v>
      </c>
      <c r="H13" s="82" t="s">
        <v>111</v>
      </c>
      <c r="I13" s="17">
        <v>35</v>
      </c>
      <c r="J13" s="17">
        <v>25</v>
      </c>
      <c r="K13" s="17">
        <v>17</v>
      </c>
      <c r="L13" s="17">
        <v>10</v>
      </c>
      <c r="M13" s="88">
        <v>3.71875</v>
      </c>
      <c r="N13" s="77">
        <v>10</v>
      </c>
      <c r="O13" s="68">
        <v>7000</v>
      </c>
      <c r="P13" s="69">
        <f>Table224578910112345678[[#This Row],[PEMBULATAN]]*O13</f>
        <v>70000</v>
      </c>
    </row>
    <row r="14" spans="1:16" ht="22.5" customHeight="1" x14ac:dyDescent="0.2">
      <c r="A14" s="109" t="s">
        <v>31</v>
      </c>
      <c r="B14" s="114"/>
      <c r="C14" s="110"/>
      <c r="D14" s="110"/>
      <c r="E14" s="110"/>
      <c r="F14" s="110"/>
      <c r="G14" s="110"/>
      <c r="H14" s="110"/>
      <c r="I14" s="110"/>
      <c r="J14" s="110"/>
      <c r="K14" s="110"/>
      <c r="L14" s="111"/>
      <c r="M14" s="85">
        <f>SUBTOTAL(109,Table224578910112345678[KG VOLUME])</f>
        <v>167.53674999999998</v>
      </c>
      <c r="N14" s="72">
        <f>SUM(N3:N13)</f>
        <v>196</v>
      </c>
      <c r="O14" s="112">
        <f>SUM(P3:P13)</f>
        <v>1372000</v>
      </c>
      <c r="P14" s="113"/>
    </row>
    <row r="15" spans="1:16" x14ac:dyDescent="0.2">
      <c r="A15" s="11"/>
      <c r="B15" s="60" t="s">
        <v>45</v>
      </c>
      <c r="C15" s="59"/>
      <c r="D15" s="61" t="s">
        <v>46</v>
      </c>
      <c r="H15" s="67"/>
      <c r="N15" s="66" t="s">
        <v>32</v>
      </c>
      <c r="P15" s="73">
        <f>O14*1%</f>
        <v>13720</v>
      </c>
    </row>
    <row r="16" spans="1:16" x14ac:dyDescent="0.2">
      <c r="A16" s="11"/>
      <c r="H16" s="67"/>
      <c r="N16" s="66" t="s">
        <v>33</v>
      </c>
      <c r="P16" s="75">
        <v>0</v>
      </c>
    </row>
    <row r="17" spans="1:16" ht="15.75" thickBot="1" x14ac:dyDescent="0.25">
      <c r="A17" s="11"/>
      <c r="H17" s="67"/>
      <c r="N17" s="66" t="s">
        <v>34</v>
      </c>
      <c r="P17" s="75">
        <v>0</v>
      </c>
    </row>
    <row r="18" spans="1:16" x14ac:dyDescent="0.2">
      <c r="A18" s="11"/>
      <c r="H18" s="67"/>
      <c r="N18" s="70" t="s">
        <v>35</v>
      </c>
      <c r="O18" s="71"/>
      <c r="P18" s="74">
        <f>O14+P15</f>
        <v>1385720</v>
      </c>
    </row>
    <row r="19" spans="1:16" x14ac:dyDescent="0.2">
      <c r="B19" s="60"/>
      <c r="C19" s="59"/>
      <c r="D19" s="61"/>
    </row>
    <row r="21" spans="1:16" x14ac:dyDescent="0.2">
      <c r="A21" s="11"/>
      <c r="H21" s="67"/>
      <c r="P21" s="76"/>
    </row>
    <row r="22" spans="1:16" x14ac:dyDescent="0.2">
      <c r="A22" s="11"/>
      <c r="H22" s="67"/>
      <c r="O22" s="62"/>
      <c r="P22" s="76"/>
    </row>
    <row r="23" spans="1:16" s="3" customFormat="1" x14ac:dyDescent="0.25">
      <c r="A23" s="11"/>
      <c r="B23" s="2"/>
      <c r="C23" s="2"/>
      <c r="E23" s="12"/>
      <c r="H23" s="67"/>
      <c r="N23" s="16"/>
      <c r="O23" s="16"/>
      <c r="P23" s="16"/>
    </row>
    <row r="24" spans="1:16" s="3" customFormat="1" x14ac:dyDescent="0.25">
      <c r="A24" s="11"/>
      <c r="B24" s="2"/>
      <c r="C24" s="2"/>
      <c r="E24" s="12"/>
      <c r="H24" s="67"/>
      <c r="N24" s="16"/>
      <c r="O24" s="16"/>
      <c r="P24" s="16"/>
    </row>
    <row r="25" spans="1:16" s="3" customFormat="1" x14ac:dyDescent="0.25">
      <c r="A25" s="11"/>
      <c r="B25" s="2"/>
      <c r="C25" s="2"/>
      <c r="E25" s="12"/>
      <c r="H25" s="67"/>
      <c r="N25" s="16"/>
      <c r="O25" s="16"/>
      <c r="P25" s="16"/>
    </row>
    <row r="26" spans="1:16" s="3" customFormat="1" x14ac:dyDescent="0.25">
      <c r="A26" s="11"/>
      <c r="B26" s="2"/>
      <c r="C26" s="2"/>
      <c r="E26" s="12"/>
      <c r="H26" s="67"/>
      <c r="N26" s="16"/>
      <c r="O26" s="16"/>
      <c r="P26" s="16"/>
    </row>
    <row r="27" spans="1:16" s="3" customFormat="1" x14ac:dyDescent="0.25">
      <c r="A27" s="11"/>
      <c r="B27" s="2"/>
      <c r="C27" s="2"/>
      <c r="E27" s="12"/>
      <c r="H27" s="67"/>
      <c r="N27" s="16"/>
      <c r="O27" s="16"/>
      <c r="P27" s="16"/>
    </row>
    <row r="28" spans="1:16" s="3" customFormat="1" x14ac:dyDescent="0.25">
      <c r="A28" s="11"/>
      <c r="B28" s="2"/>
      <c r="C28" s="2"/>
      <c r="E28" s="12"/>
      <c r="H28" s="67"/>
      <c r="N28" s="16"/>
      <c r="O28" s="16"/>
      <c r="P28" s="16"/>
    </row>
    <row r="29" spans="1:16" s="3" customFormat="1" x14ac:dyDescent="0.25">
      <c r="A29" s="11"/>
      <c r="B29" s="2"/>
      <c r="C29" s="2"/>
      <c r="E29" s="12"/>
      <c r="H29" s="67"/>
      <c r="N29" s="16"/>
      <c r="O29" s="16"/>
      <c r="P29" s="16"/>
    </row>
    <row r="30" spans="1:16" s="3" customFormat="1" x14ac:dyDescent="0.25">
      <c r="A30" s="11"/>
      <c r="B30" s="2"/>
      <c r="C30" s="2"/>
      <c r="E30" s="12"/>
      <c r="H30" s="67"/>
      <c r="N30" s="16"/>
      <c r="O30" s="16"/>
      <c r="P30" s="16"/>
    </row>
    <row r="31" spans="1:16" s="3" customFormat="1" x14ac:dyDescent="0.25">
      <c r="A31" s="11"/>
      <c r="B31" s="2"/>
      <c r="C31" s="2"/>
      <c r="E31" s="12"/>
      <c r="H31" s="67"/>
      <c r="N31" s="16"/>
      <c r="O31" s="16"/>
      <c r="P31" s="16"/>
    </row>
    <row r="32" spans="1:16" s="3" customFormat="1" x14ac:dyDescent="0.25">
      <c r="A32" s="11"/>
      <c r="B32" s="2"/>
      <c r="C32" s="2"/>
      <c r="E32" s="12"/>
      <c r="H32" s="67"/>
      <c r="N32" s="16"/>
      <c r="O32" s="16"/>
      <c r="P32" s="16"/>
    </row>
    <row r="33" spans="1:16" s="3" customFormat="1" x14ac:dyDescent="0.25">
      <c r="A33" s="11"/>
      <c r="B33" s="2"/>
      <c r="C33" s="2"/>
      <c r="E33" s="12"/>
      <c r="H33" s="67"/>
      <c r="N33" s="16"/>
      <c r="O33" s="16"/>
      <c r="P33" s="16"/>
    </row>
    <row r="34" spans="1:16" s="3" customFormat="1" x14ac:dyDescent="0.25">
      <c r="A34" s="11"/>
      <c r="B34" s="2"/>
      <c r="C34" s="2"/>
      <c r="E34" s="12"/>
      <c r="H34" s="67"/>
      <c r="N34" s="16"/>
      <c r="O34" s="16"/>
      <c r="P34" s="16"/>
    </row>
  </sheetData>
  <mergeCells count="3">
    <mergeCell ref="A3:A4"/>
    <mergeCell ref="A14:L14"/>
    <mergeCell ref="O14:P14"/>
  </mergeCells>
  <conditionalFormatting sqref="B3">
    <cfRule type="duplicateValues" dxfId="106" priority="2"/>
  </conditionalFormatting>
  <conditionalFormatting sqref="B4">
    <cfRule type="duplicateValues" dxfId="105" priority="1"/>
  </conditionalFormatting>
  <conditionalFormatting sqref="B5:B13">
    <cfRule type="duplicateValues" dxfId="104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010_Sicepat</vt:lpstr>
      <vt:lpstr>BKI032210029579</vt:lpstr>
      <vt:lpstr>BKI032210029973</vt:lpstr>
      <vt:lpstr>BKI032210029827</vt:lpstr>
      <vt:lpstr>BKI032210029868</vt:lpstr>
      <vt:lpstr>BKI032210029785</vt:lpstr>
      <vt:lpstr>BKI032210029876</vt:lpstr>
      <vt:lpstr>BKI032210029751</vt:lpstr>
      <vt:lpstr>BKI032210029884</vt:lpstr>
      <vt:lpstr>BKI032210029819</vt:lpstr>
      <vt:lpstr>BKI032210029777</vt:lpstr>
      <vt:lpstr>BKI032210029843</vt:lpstr>
      <vt:lpstr>BKI032210029769</vt:lpstr>
      <vt:lpstr>BKI032210029850</vt:lpstr>
      <vt:lpstr>'010_Sicepat'!Print_Titles</vt:lpstr>
      <vt:lpstr>BKI032210029579!Print_Titles</vt:lpstr>
      <vt:lpstr>BKI032210029751!Print_Titles</vt:lpstr>
      <vt:lpstr>BKI032210029769!Print_Titles</vt:lpstr>
      <vt:lpstr>BKI032210029777!Print_Titles</vt:lpstr>
      <vt:lpstr>BKI032210029785!Print_Titles</vt:lpstr>
      <vt:lpstr>BKI032210029819!Print_Titles</vt:lpstr>
      <vt:lpstr>BKI032210029827!Print_Titles</vt:lpstr>
      <vt:lpstr>BKI032210029843!Print_Titles</vt:lpstr>
      <vt:lpstr>BKI032210029850!Print_Titles</vt:lpstr>
      <vt:lpstr>BKI032210029868!Print_Titles</vt:lpstr>
      <vt:lpstr>BKI032210029876!Print_Titles</vt:lpstr>
      <vt:lpstr>BKI032210029884!Print_Titles</vt:lpstr>
      <vt:lpstr>BKI032210029973!Print_Titles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2021-08-31T09:24:01Z</cp:lastPrinted>
  <dcterms:created xsi:type="dcterms:W3CDTF">2021-07-02T11:08:00Z</dcterms:created>
  <dcterms:modified xsi:type="dcterms:W3CDTF">2021-08-31T09:24:04Z</dcterms:modified>
</cp:coreProperties>
</file>