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/>
  </bookViews>
  <sheets>
    <sheet name="011_Sicepat" sheetId="2" r:id="rId1"/>
    <sheet name="BKI032210028951" sheetId="6" r:id="rId2"/>
    <sheet name="BKI032210029553" sheetId="9" r:id="rId3"/>
    <sheet name="BKI032210029256" sheetId="11" r:id="rId4"/>
    <sheet name="BKI032210029660" sheetId="10" r:id="rId5"/>
    <sheet name="BKI032210029918" sheetId="12" r:id="rId6"/>
    <sheet name="BKI032210029926" sheetId="14" r:id="rId7"/>
    <sheet name="BKI032210029959" sheetId="15" r:id="rId8"/>
    <sheet name="BKI032210029934" sheetId="16" r:id="rId9"/>
    <sheet name="BKI032210029900" sheetId="17" r:id="rId10"/>
    <sheet name="BKI032210029942" sheetId="18" r:id="rId11"/>
    <sheet name="BKI032210030403" sheetId="19" r:id="rId12"/>
    <sheet name="BKI032210030353" sheetId="20" r:id="rId13"/>
    <sheet name="BKI032210030395" sheetId="21" r:id="rId14"/>
    <sheet name="BKI032210030346" sheetId="22" r:id="rId15"/>
    <sheet name="BKI032210030387" sheetId="23" r:id="rId16"/>
    <sheet name="BKI032210029892" sheetId="25" r:id="rId17"/>
    <sheet name="BKI032210030379" sheetId="24" r:id="rId18"/>
    <sheet name="BKI032210030338" sheetId="26" r:id="rId19"/>
    <sheet name="BKI032210030361" sheetId="27" r:id="rId20"/>
    <sheet name="BKI032210030825" sheetId="30" r:id="rId21"/>
    <sheet name="BKI032210030809" sheetId="28" r:id="rId22"/>
    <sheet name="BKI032210030866" sheetId="31" r:id="rId23"/>
  </sheets>
  <definedNames>
    <definedName name="_xlnm.Print_Titles" localSheetId="0">'011_Sicepat'!$2:$17</definedName>
    <definedName name="_xlnm.Print_Titles" localSheetId="1">BKI032210028951!$2:$2</definedName>
    <definedName name="_xlnm.Print_Titles" localSheetId="3">BKI032210029256!$2:$2</definedName>
    <definedName name="_xlnm.Print_Titles" localSheetId="2">BKI032210029553!$2:$2</definedName>
    <definedName name="_xlnm.Print_Titles" localSheetId="4">BKI032210029660!$2:$2</definedName>
    <definedName name="_xlnm.Print_Titles" localSheetId="16">BKI032210029892!$2:$2</definedName>
    <definedName name="_xlnm.Print_Titles" localSheetId="9">BKI032210029900!$2:$2</definedName>
    <definedName name="_xlnm.Print_Titles" localSheetId="5">BKI032210029918!$2:$2</definedName>
    <definedName name="_xlnm.Print_Titles" localSheetId="6">BKI032210029926!$2:$2</definedName>
    <definedName name="_xlnm.Print_Titles" localSheetId="8">BKI032210029934!$2:$2</definedName>
    <definedName name="_xlnm.Print_Titles" localSheetId="10">BKI032210029942!$2:$2</definedName>
    <definedName name="_xlnm.Print_Titles" localSheetId="7">BKI032210029959!$2:$2</definedName>
    <definedName name="_xlnm.Print_Titles" localSheetId="18">BKI032210030338!$2:$2</definedName>
    <definedName name="_xlnm.Print_Titles" localSheetId="14">BKI032210030346!$2:$2</definedName>
    <definedName name="_xlnm.Print_Titles" localSheetId="12">BKI032210030353!$2:$2</definedName>
    <definedName name="_xlnm.Print_Titles" localSheetId="19">BKI032210030361!$2:$2</definedName>
    <definedName name="_xlnm.Print_Titles" localSheetId="17">BKI032210030379!$2:$2</definedName>
    <definedName name="_xlnm.Print_Titles" localSheetId="15">BKI032210030387!$2:$2</definedName>
    <definedName name="_xlnm.Print_Titles" localSheetId="13">BKI032210030395!$2:$2</definedName>
    <definedName name="_xlnm.Print_Titles" localSheetId="11">BKI032210030403!$2:$2</definedName>
    <definedName name="_xlnm.Print_Titles" localSheetId="21">BKI032210030809!$2:$2</definedName>
    <definedName name="_xlnm.Print_Titles" localSheetId="20">BKI032210030825!$2:$2</definedName>
    <definedName name="_xlnm.Print_Titles" localSheetId="22">BKI032210030866!$2:$2</definedName>
  </definedNames>
  <calcPr calcId="162913"/>
</workbook>
</file>

<file path=xl/calcChain.xml><?xml version="1.0" encoding="utf-8"?>
<calcChain xmlns="http://schemas.openxmlformats.org/spreadsheetml/2006/main">
  <c r="J43" i="2" l="1"/>
  <c r="J46" i="2" s="1"/>
  <c r="J42" i="2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N124" i="11" l="1"/>
  <c r="L39" i="2" l="1"/>
  <c r="O163" i="31"/>
  <c r="J38" i="2" l="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" i="31"/>
  <c r="P6" i="31"/>
  <c r="N163" i="31"/>
  <c r="M163" i="31"/>
  <c r="P162" i="31"/>
  <c r="P161" i="31"/>
  <c r="P160" i="31"/>
  <c r="P159" i="31"/>
  <c r="P158" i="31"/>
  <c r="P157" i="31"/>
  <c r="P156" i="31"/>
  <c r="P155" i="31"/>
  <c r="P154" i="31"/>
  <c r="P153" i="31"/>
  <c r="P152" i="31"/>
  <c r="P151" i="31"/>
  <c r="P150" i="31"/>
  <c r="P149" i="31"/>
  <c r="P148" i="31"/>
  <c r="P147" i="31"/>
  <c r="P146" i="31"/>
  <c r="P145" i="31"/>
  <c r="P144" i="31"/>
  <c r="P143" i="31"/>
  <c r="P142" i="31"/>
  <c r="P141" i="31"/>
  <c r="P140" i="31"/>
  <c r="P139" i="31"/>
  <c r="P138" i="31"/>
  <c r="P137" i="31"/>
  <c r="P136" i="31"/>
  <c r="P135" i="31"/>
  <c r="P134" i="31"/>
  <c r="P133" i="31"/>
  <c r="P132" i="31"/>
  <c r="P131" i="31"/>
  <c r="P130" i="31"/>
  <c r="P129" i="31"/>
  <c r="P128" i="31"/>
  <c r="P127" i="31"/>
  <c r="P126" i="31"/>
  <c r="P125" i="31"/>
  <c r="P124" i="31"/>
  <c r="P123" i="31"/>
  <c r="P122" i="31"/>
  <c r="P121" i="31"/>
  <c r="P120" i="31"/>
  <c r="P119" i="31"/>
  <c r="P118" i="31"/>
  <c r="P117" i="31"/>
  <c r="P116" i="31"/>
  <c r="P115" i="31"/>
  <c r="P114" i="31"/>
  <c r="P113" i="31"/>
  <c r="P112" i="31"/>
  <c r="P111" i="31"/>
  <c r="P110" i="31"/>
  <c r="P109" i="31"/>
  <c r="P108" i="31"/>
  <c r="P107" i="31"/>
  <c r="P106" i="31"/>
  <c r="P105" i="31"/>
  <c r="P104" i="31"/>
  <c r="P103" i="31"/>
  <c r="P102" i="31"/>
  <c r="P101" i="31"/>
  <c r="P100" i="31"/>
  <c r="P99" i="31"/>
  <c r="P98" i="31"/>
  <c r="P97" i="31"/>
  <c r="P96" i="31"/>
  <c r="P95" i="31"/>
  <c r="P94" i="31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1" i="31"/>
  <c r="P70" i="31"/>
  <c r="P69" i="31"/>
  <c r="P68" i="31"/>
  <c r="P67" i="31"/>
  <c r="P66" i="31"/>
  <c r="P65" i="31"/>
  <c r="P64" i="31"/>
  <c r="P63" i="31"/>
  <c r="P62" i="31"/>
  <c r="P61" i="31"/>
  <c r="P60" i="31"/>
  <c r="P59" i="31"/>
  <c r="P58" i="31"/>
  <c r="P57" i="31"/>
  <c r="P56" i="31"/>
  <c r="P55" i="31"/>
  <c r="P54" i="31"/>
  <c r="P53" i="31"/>
  <c r="P52" i="31"/>
  <c r="P51" i="31"/>
  <c r="P50" i="31"/>
  <c r="P49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5" i="31"/>
  <c r="P4" i="31"/>
  <c r="P3" i="31"/>
  <c r="N17" i="30"/>
  <c r="M17" i="30"/>
  <c r="P16" i="30"/>
  <c r="P15" i="30"/>
  <c r="P14" i="30"/>
  <c r="P13" i="30"/>
  <c r="P12" i="30"/>
  <c r="P11" i="30"/>
  <c r="P10" i="30"/>
  <c r="P9" i="30"/>
  <c r="P8" i="30"/>
  <c r="P7" i="30"/>
  <c r="P6" i="30"/>
  <c r="P5" i="30"/>
  <c r="P4" i="30"/>
  <c r="P3" i="30"/>
  <c r="O17" i="30" s="1"/>
  <c r="O153" i="28"/>
  <c r="O177" i="27"/>
  <c r="O69" i="26"/>
  <c r="O5" i="24"/>
  <c r="O12" i="25"/>
  <c r="O195" i="23"/>
  <c r="O12" i="22"/>
  <c r="O63" i="21"/>
  <c r="O73" i="20"/>
  <c r="O65" i="19"/>
  <c r="O164" i="18"/>
  <c r="O147" i="17"/>
  <c r="O38" i="15"/>
  <c r="O20" i="14"/>
  <c r="O81" i="12"/>
  <c r="O114" i="10"/>
  <c r="O124" i="11"/>
  <c r="O98" i="9"/>
  <c r="O113" i="6"/>
  <c r="J37" i="2"/>
  <c r="N153" i="28"/>
  <c r="P56" i="28"/>
  <c r="P55" i="28"/>
  <c r="P54" i="28"/>
  <c r="P53" i="28"/>
  <c r="P52" i="28"/>
  <c r="P51" i="28"/>
  <c r="P50" i="28"/>
  <c r="P49" i="28"/>
  <c r="P48" i="28"/>
  <c r="P47" i="28"/>
  <c r="P46" i="28"/>
  <c r="P45" i="28"/>
  <c r="P44" i="28"/>
  <c r="P43" i="28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22" i="28"/>
  <c r="P21" i="28"/>
  <c r="P20" i="28"/>
  <c r="P19" i="28"/>
  <c r="P18" i="28"/>
  <c r="P17" i="28"/>
  <c r="P16" i="28"/>
  <c r="P15" i="28"/>
  <c r="P14" i="28"/>
  <c r="P13" i="28"/>
  <c r="P12" i="28"/>
  <c r="P11" i="28"/>
  <c r="P10" i="28"/>
  <c r="P9" i="28"/>
  <c r="P8" i="28"/>
  <c r="P7" i="28"/>
  <c r="P6" i="28"/>
  <c r="P5" i="28"/>
  <c r="P92" i="28"/>
  <c r="P91" i="28"/>
  <c r="P90" i="28"/>
  <c r="P89" i="28"/>
  <c r="P88" i="28"/>
  <c r="P87" i="28"/>
  <c r="P86" i="28"/>
  <c r="P85" i="28"/>
  <c r="P84" i="28"/>
  <c r="P83" i="28"/>
  <c r="P82" i="28"/>
  <c r="P81" i="28"/>
  <c r="P80" i="28"/>
  <c r="P79" i="28"/>
  <c r="P78" i="28"/>
  <c r="P77" i="28"/>
  <c r="P76" i="28"/>
  <c r="P75" i="28"/>
  <c r="P74" i="28"/>
  <c r="P73" i="28"/>
  <c r="P72" i="28"/>
  <c r="P71" i="28"/>
  <c r="P70" i="28"/>
  <c r="P69" i="28"/>
  <c r="P68" i="28"/>
  <c r="P67" i="28"/>
  <c r="P66" i="28"/>
  <c r="P65" i="28"/>
  <c r="P64" i="28"/>
  <c r="P63" i="28"/>
  <c r="P62" i="28"/>
  <c r="P61" i="28"/>
  <c r="P60" i="28"/>
  <c r="P59" i="28"/>
  <c r="P58" i="28"/>
  <c r="P57" i="28"/>
  <c r="P165" i="31" l="1"/>
  <c r="P19" i="30"/>
  <c r="P18" i="30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N177" i="27"/>
  <c r="P162" i="27"/>
  <c r="P161" i="27"/>
  <c r="P160" i="27"/>
  <c r="P159" i="27"/>
  <c r="P158" i="27"/>
  <c r="P157" i="27"/>
  <c r="P156" i="27"/>
  <c r="P155" i="27"/>
  <c r="P154" i="27"/>
  <c r="P153" i="27"/>
  <c r="P152" i="27"/>
  <c r="P151" i="27"/>
  <c r="P150" i="27"/>
  <c r="P149" i="27"/>
  <c r="P148" i="27"/>
  <c r="P147" i="27"/>
  <c r="P146" i="27"/>
  <c r="P145" i="27"/>
  <c r="P144" i="27"/>
  <c r="P143" i="27"/>
  <c r="P142" i="27"/>
  <c r="P141" i="27"/>
  <c r="P140" i="27"/>
  <c r="P139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P86" i="27"/>
  <c r="P85" i="27"/>
  <c r="P84" i="27"/>
  <c r="P83" i="27"/>
  <c r="P82" i="27"/>
  <c r="P81" i="27"/>
  <c r="P80" i="27"/>
  <c r="P79" i="27"/>
  <c r="P78" i="27"/>
  <c r="P77" i="27"/>
  <c r="P76" i="27"/>
  <c r="P75" i="27"/>
  <c r="P74" i="27"/>
  <c r="P73" i="27"/>
  <c r="P72" i="27"/>
  <c r="P71" i="27"/>
  <c r="P70" i="27"/>
  <c r="P69" i="27"/>
  <c r="P68" i="27"/>
  <c r="P67" i="27"/>
  <c r="P66" i="27"/>
  <c r="P65" i="27"/>
  <c r="P64" i="27"/>
  <c r="P63" i="27"/>
  <c r="P62" i="27"/>
  <c r="P61" i="27"/>
  <c r="P60" i="27"/>
  <c r="P59" i="27"/>
  <c r="P58" i="27"/>
  <c r="P57" i="27"/>
  <c r="P56" i="27"/>
  <c r="P55" i="27"/>
  <c r="P54" i="27"/>
  <c r="P53" i="27"/>
  <c r="P52" i="27"/>
  <c r="P51" i="27"/>
  <c r="P50" i="27"/>
  <c r="P49" i="27"/>
  <c r="P48" i="27"/>
  <c r="P47" i="27"/>
  <c r="P46" i="27"/>
  <c r="P45" i="27"/>
  <c r="P44" i="27"/>
  <c r="P43" i="27"/>
  <c r="P42" i="27"/>
  <c r="P41" i="27"/>
  <c r="P40" i="27"/>
  <c r="P39" i="27"/>
  <c r="P38" i="27"/>
  <c r="P37" i="27"/>
  <c r="P36" i="27"/>
  <c r="P35" i="27"/>
  <c r="P34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176" i="27"/>
  <c r="P175" i="27"/>
  <c r="P174" i="27"/>
  <c r="P173" i="27"/>
  <c r="P172" i="27"/>
  <c r="P171" i="27"/>
  <c r="P170" i="27"/>
  <c r="P169" i="27"/>
  <c r="P168" i="27"/>
  <c r="P167" i="27"/>
  <c r="P166" i="27"/>
  <c r="P165" i="27"/>
  <c r="P164" i="27"/>
  <c r="P163" i="27"/>
  <c r="M153" i="28"/>
  <c r="P152" i="28"/>
  <c r="P151" i="28"/>
  <c r="P150" i="28"/>
  <c r="P149" i="28"/>
  <c r="P148" i="28"/>
  <c r="P147" i="28"/>
  <c r="P146" i="28"/>
  <c r="P145" i="28"/>
  <c r="P144" i="28"/>
  <c r="P143" i="28"/>
  <c r="P142" i="28"/>
  <c r="P141" i="28"/>
  <c r="P140" i="28"/>
  <c r="P139" i="28"/>
  <c r="P138" i="28"/>
  <c r="P137" i="28"/>
  <c r="P136" i="28"/>
  <c r="P135" i="28"/>
  <c r="P134" i="28"/>
  <c r="P133" i="28"/>
  <c r="P132" i="28"/>
  <c r="P131" i="28"/>
  <c r="P130" i="28"/>
  <c r="P129" i="28"/>
  <c r="P128" i="28"/>
  <c r="P127" i="28"/>
  <c r="P126" i="28"/>
  <c r="P125" i="28"/>
  <c r="P124" i="28"/>
  <c r="P123" i="28"/>
  <c r="P122" i="28"/>
  <c r="P121" i="28"/>
  <c r="P120" i="28"/>
  <c r="P119" i="28"/>
  <c r="P118" i="28"/>
  <c r="P117" i="28"/>
  <c r="P116" i="28"/>
  <c r="P115" i="28"/>
  <c r="P114" i="28"/>
  <c r="P113" i="28"/>
  <c r="P112" i="28"/>
  <c r="P111" i="28"/>
  <c r="P110" i="28"/>
  <c r="P109" i="28"/>
  <c r="P108" i="28"/>
  <c r="P107" i="28"/>
  <c r="P106" i="28"/>
  <c r="P105" i="28"/>
  <c r="P104" i="28"/>
  <c r="P103" i="28"/>
  <c r="P102" i="28"/>
  <c r="P101" i="28"/>
  <c r="P100" i="28"/>
  <c r="P99" i="28"/>
  <c r="P98" i="28"/>
  <c r="P97" i="28"/>
  <c r="P96" i="28"/>
  <c r="P95" i="28"/>
  <c r="P94" i="28"/>
  <c r="P93" i="28"/>
  <c r="P4" i="28"/>
  <c r="P3" i="28"/>
  <c r="N69" i="26"/>
  <c r="M177" i="27"/>
  <c r="P4" i="27"/>
  <c r="P3" i="27"/>
  <c r="N12" i="25"/>
  <c r="M69" i="26"/>
  <c r="P68" i="26"/>
  <c r="P67" i="26"/>
  <c r="P66" i="26"/>
  <c r="P65" i="26"/>
  <c r="P64" i="26"/>
  <c r="P63" i="26"/>
  <c r="P62" i="26"/>
  <c r="P61" i="26"/>
  <c r="P60" i="26"/>
  <c r="P59" i="26"/>
  <c r="P58" i="26"/>
  <c r="P57" i="26"/>
  <c r="P56" i="26"/>
  <c r="P55" i="26"/>
  <c r="P54" i="26"/>
  <c r="P53" i="26"/>
  <c r="P52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M12" i="25"/>
  <c r="P11" i="25"/>
  <c r="P10" i="25"/>
  <c r="P9" i="25"/>
  <c r="P8" i="25"/>
  <c r="P7" i="25"/>
  <c r="P6" i="25"/>
  <c r="P5" i="25"/>
  <c r="P4" i="25"/>
  <c r="P3" i="25"/>
  <c r="N195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139" i="23"/>
  <c r="P138" i="23"/>
  <c r="P137" i="23"/>
  <c r="P136" i="23"/>
  <c r="P135" i="23"/>
  <c r="P134" i="23"/>
  <c r="P133" i="23"/>
  <c r="P132" i="23"/>
  <c r="P131" i="23"/>
  <c r="P130" i="23"/>
  <c r="P129" i="23"/>
  <c r="P128" i="23"/>
  <c r="P127" i="23"/>
  <c r="P126" i="23"/>
  <c r="P125" i="23"/>
  <c r="P124" i="23"/>
  <c r="P123" i="23"/>
  <c r="P122" i="23"/>
  <c r="N5" i="24"/>
  <c r="M5" i="24"/>
  <c r="P4" i="24"/>
  <c r="P3" i="24"/>
  <c r="N12" i="22"/>
  <c r="M195" i="23"/>
  <c r="P194" i="23"/>
  <c r="P193" i="23"/>
  <c r="P192" i="23"/>
  <c r="P191" i="23"/>
  <c r="P190" i="23"/>
  <c r="P189" i="23"/>
  <c r="P188" i="23"/>
  <c r="P187" i="23"/>
  <c r="P186" i="23"/>
  <c r="P185" i="23"/>
  <c r="P184" i="23"/>
  <c r="P183" i="23"/>
  <c r="P182" i="23"/>
  <c r="P181" i="23"/>
  <c r="P180" i="23"/>
  <c r="P179" i="23"/>
  <c r="P178" i="23"/>
  <c r="P177" i="23"/>
  <c r="P176" i="23"/>
  <c r="P175" i="23"/>
  <c r="P174" i="23"/>
  <c r="P173" i="23"/>
  <c r="P172" i="23"/>
  <c r="P171" i="23"/>
  <c r="P170" i="23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P4" i="23"/>
  <c r="P3" i="23"/>
  <c r="N63" i="21"/>
  <c r="M12" i="22"/>
  <c r="P11" i="22"/>
  <c r="P10" i="22"/>
  <c r="P9" i="22"/>
  <c r="P8" i="22"/>
  <c r="P7" i="22"/>
  <c r="P6" i="22"/>
  <c r="P5" i="22"/>
  <c r="P4" i="22"/>
  <c r="P3" i="22"/>
  <c r="N73" i="20"/>
  <c r="M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N65" i="19"/>
  <c r="M73" i="20"/>
  <c r="P72" i="20"/>
  <c r="P71" i="20"/>
  <c r="P70" i="20"/>
  <c r="P69" i="20"/>
  <c r="P68" i="20"/>
  <c r="P67" i="20"/>
  <c r="P66" i="20"/>
  <c r="P65" i="20"/>
  <c r="P64" i="20"/>
  <c r="P63" i="20"/>
  <c r="P62" i="20"/>
  <c r="P61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N164" i="18"/>
  <c r="P163" i="18"/>
  <c r="P162" i="18"/>
  <c r="P161" i="18"/>
  <c r="P160" i="18"/>
  <c r="P159" i="18"/>
  <c r="P158" i="18"/>
  <c r="P157" i="18"/>
  <c r="P156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5" i="18"/>
  <c r="M65" i="19"/>
  <c r="P64" i="19"/>
  <c r="P63" i="19"/>
  <c r="P62" i="19"/>
  <c r="P61" i="19"/>
  <c r="P60" i="19"/>
  <c r="P59" i="19"/>
  <c r="P58" i="19"/>
  <c r="P57" i="19"/>
  <c r="P56" i="19"/>
  <c r="P55" i="19"/>
  <c r="P54" i="19"/>
  <c r="P53" i="19"/>
  <c r="P52" i="19"/>
  <c r="P51" i="19"/>
  <c r="P50" i="19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N147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M164" i="18"/>
  <c r="P155" i="18"/>
  <c r="P154" i="18"/>
  <c r="P153" i="18"/>
  <c r="P152" i="18"/>
  <c r="P151" i="18"/>
  <c r="P150" i="18"/>
  <c r="P149" i="18"/>
  <c r="P148" i="18"/>
  <c r="P147" i="18"/>
  <c r="P146" i="18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4" i="18"/>
  <c r="P3" i="18"/>
  <c r="N151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M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4" i="17"/>
  <c r="P3" i="17"/>
  <c r="N38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M151" i="16"/>
  <c r="P4" i="16"/>
  <c r="P3" i="16"/>
  <c r="O151" i="16" s="1"/>
  <c r="N20" i="14"/>
  <c r="M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N81" i="12"/>
  <c r="M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N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M81" i="12"/>
  <c r="P4" i="12"/>
  <c r="P3" i="12"/>
  <c r="P164" i="31" l="1"/>
  <c r="P168" i="31" s="1"/>
  <c r="P22" i="30"/>
  <c r="P155" i="28"/>
  <c r="P178" i="27"/>
  <c r="P70" i="26"/>
  <c r="P71" i="26"/>
  <c r="P14" i="25"/>
  <c r="P13" i="25"/>
  <c r="P196" i="23"/>
  <c r="P7" i="24"/>
  <c r="P6" i="24"/>
  <c r="P10" i="24" s="1"/>
  <c r="P13" i="22"/>
  <c r="P197" i="23"/>
  <c r="P64" i="21"/>
  <c r="P14" i="22"/>
  <c r="P74" i="20"/>
  <c r="P65" i="21"/>
  <c r="P66" i="19"/>
  <c r="P75" i="20"/>
  <c r="P166" i="18"/>
  <c r="P67" i="19"/>
  <c r="P148" i="17"/>
  <c r="P153" i="16"/>
  <c r="P149" i="17"/>
  <c r="P39" i="15"/>
  <c r="P40" i="15"/>
  <c r="P21" i="14"/>
  <c r="P22" i="14"/>
  <c r="P82" i="12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4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M124" i="11"/>
  <c r="P123" i="11"/>
  <c r="P3" i="11"/>
  <c r="N98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M113" i="6"/>
  <c r="N11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3" i="6"/>
  <c r="M114" i="10"/>
  <c r="P4" i="10"/>
  <c r="P3" i="10"/>
  <c r="M98" i="9"/>
  <c r="P4" i="9"/>
  <c r="P3" i="9"/>
  <c r="P154" i="28" l="1"/>
  <c r="P158" i="28" s="1"/>
  <c r="P179" i="27"/>
  <c r="P182" i="27" s="1"/>
  <c r="P74" i="26"/>
  <c r="P17" i="25"/>
  <c r="P200" i="23"/>
  <c r="P17" i="22"/>
  <c r="P68" i="21"/>
  <c r="P78" i="20"/>
  <c r="P70" i="19"/>
  <c r="P165" i="18"/>
  <c r="P169" i="18" s="1"/>
  <c r="P152" i="17"/>
  <c r="P152" i="16"/>
  <c r="P156" i="16" s="1"/>
  <c r="P43" i="15"/>
  <c r="P25" i="14"/>
  <c r="P83" i="12"/>
  <c r="P86" i="12"/>
  <c r="P126" i="11"/>
  <c r="P100" i="9"/>
  <c r="J18" i="2"/>
  <c r="J39" i="2" s="1"/>
  <c r="P125" i="11" l="1"/>
  <c r="P129" i="11" s="1"/>
  <c r="P99" i="9"/>
  <c r="P103" i="9" s="1"/>
  <c r="P114" i="6" l="1"/>
  <c r="P115" i="6" l="1"/>
  <c r="P118" i="6" l="1"/>
  <c r="I57" i="2"/>
  <c r="I44" i="2"/>
  <c r="I43" i="2"/>
  <c r="I46" i="2" s="1"/>
  <c r="J41" i="2" l="1"/>
  <c r="P115" i="10" l="1"/>
  <c r="P116" i="10" l="1"/>
  <c r="P119" i="10" s="1"/>
</calcChain>
</file>

<file path=xl/sharedStrings.xml><?xml version="1.0" encoding="utf-8"?>
<sst xmlns="http://schemas.openxmlformats.org/spreadsheetml/2006/main" count="8733" uniqueCount="2138">
  <si>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</si>
  <si>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</si>
  <si>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</si>
  <si>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</si>
  <si>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</si>
  <si>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</si>
  <si>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</si>
  <si>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</si>
  <si>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</si>
  <si>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</si>
  <si>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</si>
  <si>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</si>
  <si>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</si>
  <si>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</si>
  <si>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</si>
  <si>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</si>
  <si>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</si>
  <si>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</si>
  <si>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</si>
  <si>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</si>
  <si>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</si>
  <si>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</si>
  <si>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</si>
  <si>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</si>
  <si>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</si>
  <si>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</si>
  <si>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</si>
  <si>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</si>
  <si>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</si>
  <si>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</si>
  <si>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</si>
  <si>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</si>
  <si>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</si>
  <si>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</si>
  <si>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</si>
  <si>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</si>
  <si>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</si>
  <si>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</si>
  <si>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</si>
  <si>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</si>
  <si>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</si>
  <si>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</si>
  <si>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</si>
  <si>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</si>
  <si>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</si>
  <si>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</si>
  <si>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</si>
  <si>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</si>
  <si>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</si>
  <si>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</si>
  <si>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</si>
  <si>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</si>
  <si>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</si>
  <si>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</si>
  <si>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</si>
  <si>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DMP PNK (PONTIANAK)</t>
  </si>
  <si>
    <t>Pengirimn Barang Tujuan Sicepat Pontianak</t>
  </si>
  <si>
    <t>Discount 10%</t>
  </si>
  <si>
    <t>BKI032210028951</t>
  </si>
  <si>
    <t>DMD/2108/04/IBEK2196</t>
  </si>
  <si>
    <t>GSK210804XCS057</t>
  </si>
  <si>
    <t>GSK210804SUG237</t>
  </si>
  <si>
    <t>GSK210804ENT690</t>
  </si>
  <si>
    <t>GSK210804ZCH754</t>
  </si>
  <si>
    <t>GSK210804VWT970</t>
  </si>
  <si>
    <t>GSK210804EZR465</t>
  </si>
  <si>
    <t>GSK210804CMI526</t>
  </si>
  <si>
    <t>GSK210804IEX047</t>
  </si>
  <si>
    <t>GSK210804MSO895</t>
  </si>
  <si>
    <t>GSK210804VYP512</t>
  </si>
  <si>
    <t>GSK210804QRC964</t>
  </si>
  <si>
    <t>GSK210804NQB452</t>
  </si>
  <si>
    <t>GSK210804HFZ960</t>
  </si>
  <si>
    <t>GSK210804ZHE102</t>
  </si>
  <si>
    <t>GSK210804VPM680</t>
  </si>
  <si>
    <t>GSK210804LIG906</t>
  </si>
  <si>
    <t>GSK210804YEL192</t>
  </si>
  <si>
    <t>GSK210804CIJ182</t>
  </si>
  <si>
    <t>GSK210804GAY578</t>
  </si>
  <si>
    <t>GSK210804EAG180</t>
  </si>
  <si>
    <t>GSK210804DYH692</t>
  </si>
  <si>
    <t>GSK210804SRJ748</t>
  </si>
  <si>
    <t>GSK210804PWA684</t>
  </si>
  <si>
    <t>GSK210804OJP596</t>
  </si>
  <si>
    <t>GSK210804HGE987</t>
  </si>
  <si>
    <t>GSK210804CML302</t>
  </si>
  <si>
    <t>GSK210804YXM692</t>
  </si>
  <si>
    <t>GSK210804VTM592</t>
  </si>
  <si>
    <t>GSK210804ROT465</t>
  </si>
  <si>
    <t>GSK210804DRC287</t>
  </si>
  <si>
    <t>GSK210804SDO702</t>
  </si>
  <si>
    <t>GSK210804MCW457</t>
  </si>
  <si>
    <t>GSK210804WNC874</t>
  </si>
  <si>
    <t>GSK210804UKX210</t>
  </si>
  <si>
    <t>GSK210804ZBK940</t>
  </si>
  <si>
    <t>GSK210804WAR015</t>
  </si>
  <si>
    <t>GSK210804DVP381</t>
  </si>
  <si>
    <t>GSK210804WIO906</t>
  </si>
  <si>
    <t>GSK210804TUI165</t>
  </si>
  <si>
    <t>GSK210804NQM364</t>
  </si>
  <si>
    <t>GSK210804XTQ940</t>
  </si>
  <si>
    <t>GSK210804WMT945</t>
  </si>
  <si>
    <t>GSK210804MBQ729</t>
  </si>
  <si>
    <t>GSK210804UXP461</t>
  </si>
  <si>
    <t>GSK210804EPL762</t>
  </si>
  <si>
    <t>GSK210804WQT297</t>
  </si>
  <si>
    <t>GSK210804RAD590</t>
  </si>
  <si>
    <t>GSK210804LQK739</t>
  </si>
  <si>
    <t>GSK210804MKS651</t>
  </si>
  <si>
    <t>GSK210804JZG813</t>
  </si>
  <si>
    <t>GSK210804HJL176</t>
  </si>
  <si>
    <t>GSK210804JGW536</t>
  </si>
  <si>
    <t>GSK210804PJD806</t>
  </si>
  <si>
    <t>GSK210804GUF973</t>
  </si>
  <si>
    <t>GSK210804MLI645</t>
  </si>
  <si>
    <t>GSK210804QAR510</t>
  </si>
  <si>
    <t>GSK210804HGO930</t>
  </si>
  <si>
    <t>GSK210804GQF051</t>
  </si>
  <si>
    <t>GSK210804HVX387</t>
  </si>
  <si>
    <t>GSK210804UWQ829</t>
  </si>
  <si>
    <t>GSK210804SHN496</t>
  </si>
  <si>
    <t>GSK210804CRD627</t>
  </si>
  <si>
    <t>GSK210804XOL610</t>
  </si>
  <si>
    <t>GSK210804MHX758</t>
  </si>
  <si>
    <t>GSK210804EAX547</t>
  </si>
  <si>
    <t>GSK210804DHP620</t>
  </si>
  <si>
    <t>GSK210804JYD673</t>
  </si>
  <si>
    <t>GSK210804UNP615</t>
  </si>
  <si>
    <t>GSK210804YAP036</t>
  </si>
  <si>
    <t>GSK210804JGD596</t>
  </si>
  <si>
    <t>GSK210804BNI286</t>
  </si>
  <si>
    <t>GSK210804BGV260</t>
  </si>
  <si>
    <t>GSK210804YFC650</t>
  </si>
  <si>
    <t>GSK210804LQY360</t>
  </si>
  <si>
    <t>GSK210804XAM470</t>
  </si>
  <si>
    <t>GSK210804MGK892</t>
  </si>
  <si>
    <t>GSK210804CQG029</t>
  </si>
  <si>
    <t>GSK210804QXS385</t>
  </si>
  <si>
    <t>GSK210804MWI905</t>
  </si>
  <si>
    <t>GSK210804HOU305</t>
  </si>
  <si>
    <t>GSK210804OWN539</t>
  </si>
  <si>
    <t>GSK210804NTW983</t>
  </si>
  <si>
    <t>GSK210804BLJ850</t>
  </si>
  <si>
    <t>GSK210804CSA253</t>
  </si>
  <si>
    <t>GSK210804KIS305</t>
  </si>
  <si>
    <t>GSK210804YKA537</t>
  </si>
  <si>
    <t>GSK210804ZEG794</t>
  </si>
  <si>
    <t>GSK210804AQF984</t>
  </si>
  <si>
    <t>GSK210804WZH403</t>
  </si>
  <si>
    <t>GSK210804MZU531</t>
  </si>
  <si>
    <t>GSK210804RQC019</t>
  </si>
  <si>
    <t>GSK210804TSM607</t>
  </si>
  <si>
    <t>GSK210804FLU875</t>
  </si>
  <si>
    <t>GSK210804ULJ213</t>
  </si>
  <si>
    <t>GSK210804QNJ593</t>
  </si>
  <si>
    <t>GSK210804RFS683</t>
  </si>
  <si>
    <t>GSK210804NSJ836</t>
  </si>
  <si>
    <t>GSK210804DSW532</t>
  </si>
  <si>
    <t>GSK210804YIU752</t>
  </si>
  <si>
    <t>GSK210804VEM092</t>
  </si>
  <si>
    <t>GSK210804JMI025</t>
  </si>
  <si>
    <t>GSK210804GKS270</t>
  </si>
  <si>
    <t>GSK210804OTF783</t>
  </si>
  <si>
    <t>GSK210804JGT125</t>
  </si>
  <si>
    <t>GSK210804YLZ593</t>
  </si>
  <si>
    <t>GSK210804KVC126</t>
  </si>
  <si>
    <t>GSK210804OKX204</t>
  </si>
  <si>
    <t>GSK210804KMJ870</t>
  </si>
  <si>
    <t>GSK210804TWG347</t>
  </si>
  <si>
    <t>GSK210804UQB136</t>
  </si>
  <si>
    <t>KM BUKIT RAYA</t>
  </si>
  <si>
    <t>09/08/2021 13:53 POD by Deni</t>
  </si>
  <si>
    <t>BKI032210029553</t>
  </si>
  <si>
    <t>DMD/2108/05/NRKE3812</t>
  </si>
  <si>
    <t>GSK210805TKF549</t>
  </si>
  <si>
    <t>GSK210805DBY038</t>
  </si>
  <si>
    <t>GSK210805TWM325</t>
  </si>
  <si>
    <t>GSK210805EVU230</t>
  </si>
  <si>
    <t>GSK210805AZN340</t>
  </si>
  <si>
    <t>GSK210805MRE760</t>
  </si>
  <si>
    <t>GSK210805UAR548</t>
  </si>
  <si>
    <t>GSK210805PUQ031</t>
  </si>
  <si>
    <t>GSK210805PTY738</t>
  </si>
  <si>
    <t>GSK210805DXT109</t>
  </si>
  <si>
    <t>GSK210805SMT091</t>
  </si>
  <si>
    <t>GSK210805XHD418</t>
  </si>
  <si>
    <t>GSK210805PRA765</t>
  </si>
  <si>
    <t>GSK210805ACH974</t>
  </si>
  <si>
    <t>GSK210805WLR276</t>
  </si>
  <si>
    <t>GSK210805UTO306</t>
  </si>
  <si>
    <t>GSK210805LBU976</t>
  </si>
  <si>
    <t>GSK210805KFG750</t>
  </si>
  <si>
    <t>GSK210805IAG417</t>
  </si>
  <si>
    <t>GSK210803GVJ063</t>
  </si>
  <si>
    <t>GSK210805CUQ302</t>
  </si>
  <si>
    <t>GSK210805EJB298</t>
  </si>
  <si>
    <t>GSK210805ZEK864</t>
  </si>
  <si>
    <t>GSK210805JLQ318</t>
  </si>
  <si>
    <t>GSK210805SHO210</t>
  </si>
  <si>
    <t>GSK210805PSL408</t>
  </si>
  <si>
    <t>GSK210805FTD756</t>
  </si>
  <si>
    <t>GSK210805PKM268</t>
  </si>
  <si>
    <t>GSK210805JQR061</t>
  </si>
  <si>
    <t>GSK210805TSG823</t>
  </si>
  <si>
    <t>GSK210805CIT541</t>
  </si>
  <si>
    <t>GSK210805GTU428</t>
  </si>
  <si>
    <t>GSK210805RFQ370</t>
  </si>
  <si>
    <t>GSK210805JPR418</t>
  </si>
  <si>
    <t>GSK210805WTB631</t>
  </si>
  <si>
    <t>GSK210805KMR416</t>
  </si>
  <si>
    <t>GSK210805GUX892</t>
  </si>
  <si>
    <t>GSK210805KJX136</t>
  </si>
  <si>
    <t>GSK210805QDF804</t>
  </si>
  <si>
    <t>GSK210805ANT972</t>
  </si>
  <si>
    <t>GSK210805CXA453</t>
  </si>
  <si>
    <t>GSK210805DEK861</t>
  </si>
  <si>
    <t>GSK210805PVX573</t>
  </si>
  <si>
    <t>GSK210805QCA946</t>
  </si>
  <si>
    <t>GSK210805OHG731</t>
  </si>
  <si>
    <t>GSK210805GDU349</t>
  </si>
  <si>
    <t>GSK210803GRO075</t>
  </si>
  <si>
    <t>GSK210805KJA259</t>
  </si>
  <si>
    <t>GSK210805EMQ795</t>
  </si>
  <si>
    <t>GSK210805VIR825</t>
  </si>
  <si>
    <t>GSK210805MSR601</t>
  </si>
  <si>
    <t>GSK210805RGQ618</t>
  </si>
  <si>
    <t>GSK210805OJI689</t>
  </si>
  <si>
    <t>GSK210805QBG803</t>
  </si>
  <si>
    <t>GSK210805SYM136</t>
  </si>
  <si>
    <t>GSK210805UFO304</t>
  </si>
  <si>
    <t>GSK210804NOJ035</t>
  </si>
  <si>
    <t>GSK210805WDT138</t>
  </si>
  <si>
    <t>GSK210805GNP597</t>
  </si>
  <si>
    <t>GSK210805TMZ473</t>
  </si>
  <si>
    <t>GSK210805MZQ035</t>
  </si>
  <si>
    <t>GSK210805YRN154</t>
  </si>
  <si>
    <t>GSK210805CXD148</t>
  </si>
  <si>
    <t>GSK210805JOF510</t>
  </si>
  <si>
    <t>GSK210805TAI573</t>
  </si>
  <si>
    <t>GSK210805XZS657</t>
  </si>
  <si>
    <t>GSK210804XCD504</t>
  </si>
  <si>
    <t>GSK210805DJL306</t>
  </si>
  <si>
    <t>GSK210805GHT140</t>
  </si>
  <si>
    <t>GSK210805YKZ658</t>
  </si>
  <si>
    <t>GSK210805RQI786</t>
  </si>
  <si>
    <t>GSK210803VMP056</t>
  </si>
  <si>
    <t>GSK210805EAH352</t>
  </si>
  <si>
    <t>GSK210805MYS051</t>
  </si>
  <si>
    <t>GSK210804MQJ629</t>
  </si>
  <si>
    <t>GSK210803JHL952</t>
  </si>
  <si>
    <t>GSK210805AKW631</t>
  </si>
  <si>
    <t>GSK210805EYU093</t>
  </si>
  <si>
    <t>GSK210805RWX436</t>
  </si>
  <si>
    <t>GSK210805VEZ185</t>
  </si>
  <si>
    <t>GSK210805OCM153</t>
  </si>
  <si>
    <t>GSK210805RBO623</t>
  </si>
  <si>
    <t>GSK210805LIF951</t>
  </si>
  <si>
    <t>GSK210805BOY623</t>
  </si>
  <si>
    <t>GSK210805JCN125</t>
  </si>
  <si>
    <t>GSK210805ISU176</t>
  </si>
  <si>
    <t>GSK210805TWL045</t>
  </si>
  <si>
    <t>GSK210805QZU863</t>
  </si>
  <si>
    <t>GSK210805PZO607</t>
  </si>
  <si>
    <t>GSK210805MED327</t>
  </si>
  <si>
    <t>GSK210805CZL047</t>
  </si>
  <si>
    <t>GSK210805IFQ182</t>
  </si>
  <si>
    <t>GSK210805ZMO631</t>
  </si>
  <si>
    <t>GSK210805VHI836</t>
  </si>
  <si>
    <t>GSK210805ARD051</t>
  </si>
  <si>
    <t>DMD/2108/06/NVXO0596</t>
  </si>
  <si>
    <t>GSK210806VON374</t>
  </si>
  <si>
    <t>GSK210806BAL453</t>
  </si>
  <si>
    <t>GSK210806JPQ702</t>
  </si>
  <si>
    <t>GSK210806YQV684</t>
  </si>
  <si>
    <t>GSK210806QNO863</t>
  </si>
  <si>
    <t>GSK210806WJZ093</t>
  </si>
  <si>
    <t>GSK210806ZPJ860</t>
  </si>
  <si>
    <t>GSK210806DRU240</t>
  </si>
  <si>
    <t>GSK210806AQO214</t>
  </si>
  <si>
    <t>GSK210806MOI397</t>
  </si>
  <si>
    <t>GSK210806UOF178</t>
  </si>
  <si>
    <t>GSK210806RAF468</t>
  </si>
  <si>
    <t>GSK210806ZHC960</t>
  </si>
  <si>
    <t>GSK210806JVT965</t>
  </si>
  <si>
    <t>GSK210806FSQ275</t>
  </si>
  <si>
    <t>GSK210806YTC458</t>
  </si>
  <si>
    <t>GSK210805MZH483</t>
  </si>
  <si>
    <t>GSK210806INW245</t>
  </si>
  <si>
    <t>GSK210806FZO349</t>
  </si>
  <si>
    <t>GSK210806AHJ657</t>
  </si>
  <si>
    <t>GSK210806RJN927</t>
  </si>
  <si>
    <t>GSK210806IHJ850</t>
  </si>
  <si>
    <t>GSK210806LHS928</t>
  </si>
  <si>
    <t>GSK210805CTE423</t>
  </si>
  <si>
    <t>GSK210806MOF184</t>
  </si>
  <si>
    <t>GSK210806FAM347</t>
  </si>
  <si>
    <t>GSK210806SKN863</t>
  </si>
  <si>
    <t>GSK210806QNX153</t>
  </si>
  <si>
    <t>GSK210806DHX193</t>
  </si>
  <si>
    <t>GSK210806NLD407</t>
  </si>
  <si>
    <t>GSK210806MKS620</t>
  </si>
  <si>
    <t>GSK210806LRW967</t>
  </si>
  <si>
    <t>GSK210806EAX147</t>
  </si>
  <si>
    <t>GSK210806YHD502</t>
  </si>
  <si>
    <t>GSK210806UPJ702</t>
  </si>
  <si>
    <t>GSK210806COW193</t>
  </si>
  <si>
    <t>GSK210806GJQ260</t>
  </si>
  <si>
    <t>GSK210806JIY289</t>
  </si>
  <si>
    <t>GSK210806RJK258</t>
  </si>
  <si>
    <t>GSK210806OBY065</t>
  </si>
  <si>
    <t>GSK210806DOP153</t>
  </si>
  <si>
    <t>GSK210806TFQ785</t>
  </si>
  <si>
    <t>GSK210805CRV630</t>
  </si>
  <si>
    <t>GSK210806WCO506</t>
  </si>
  <si>
    <t>GSK210806CKS271</t>
  </si>
  <si>
    <t>GSK210806UOC265</t>
  </si>
  <si>
    <t>GSK210805ZKY291</t>
  </si>
  <si>
    <t>GSK210806QCA704</t>
  </si>
  <si>
    <t>GSK210806OZV531</t>
  </si>
  <si>
    <t>GSK210806BRO789</t>
  </si>
  <si>
    <t>GSK210806PMV921</t>
  </si>
  <si>
    <t>GSK210806AIP798</t>
  </si>
  <si>
    <t>GSK210806LSK701</t>
  </si>
  <si>
    <t>GSK210806GBL138</t>
  </si>
  <si>
    <t>GSK210806GYV861</t>
  </si>
  <si>
    <t>GSK210806LDV346</t>
  </si>
  <si>
    <t>GSK210806ZMU742</t>
  </si>
  <si>
    <t>GSK210806KXZ650</t>
  </si>
  <si>
    <t>GSK210806NQZ367</t>
  </si>
  <si>
    <t>GSK210806ROH406</t>
  </si>
  <si>
    <t>GSK210806SNV901</t>
  </si>
  <si>
    <t>GSK210806ASP960</t>
  </si>
  <si>
    <t>GSK210806OHF176</t>
  </si>
  <si>
    <t>GSK210806QLR534</t>
  </si>
  <si>
    <t>GSK210806BQH540</t>
  </si>
  <si>
    <t>GSK210805FPK746</t>
  </si>
  <si>
    <t>GSK210806GNO597</t>
  </si>
  <si>
    <t>GSK210805JRD749</t>
  </si>
  <si>
    <t>GSK210806PMC397</t>
  </si>
  <si>
    <t>GSK210806FNI960</t>
  </si>
  <si>
    <t>GSK210806MBS702</t>
  </si>
  <si>
    <t>GSK210806PAC193</t>
  </si>
  <si>
    <t>GSK210806INH063</t>
  </si>
  <si>
    <t>GSK210806SWE689</t>
  </si>
  <si>
    <t>GSK210806THL512</t>
  </si>
  <si>
    <t>GSK210806FPN947</t>
  </si>
  <si>
    <t>GSK210806IBD854</t>
  </si>
  <si>
    <t>GSK210806TKX351</t>
  </si>
  <si>
    <t>GSK210806TFZ392</t>
  </si>
  <si>
    <t>GSK210806GHB563</t>
  </si>
  <si>
    <t>GSK210805KDI263</t>
  </si>
  <si>
    <t>GSK210806FOG398</t>
  </si>
  <si>
    <t>GSK210806YGE158</t>
  </si>
  <si>
    <t>GSK210806TIE247</t>
  </si>
  <si>
    <t>GSK210806EKC536</t>
  </si>
  <si>
    <t>GSK210806MSX420</t>
  </si>
  <si>
    <t>GSK210806CUS904</t>
  </si>
  <si>
    <t>GSK210806TKI358</t>
  </si>
  <si>
    <t>GSK210806GCR761</t>
  </si>
  <si>
    <t>GSK210806PIC469</t>
  </si>
  <si>
    <t>GSK210806IHC490</t>
  </si>
  <si>
    <t>GSK210805UAF457</t>
  </si>
  <si>
    <t>GSK210806CUV380</t>
  </si>
  <si>
    <t>GSK210806XPC694</t>
  </si>
  <si>
    <t>GSK210806VNR490</t>
  </si>
  <si>
    <t>GSK210806XNG806</t>
  </si>
  <si>
    <t>GSK210806CHW861</t>
  </si>
  <si>
    <t>GSK210806TQJ083</t>
  </si>
  <si>
    <t>GSK210806BYU987</t>
  </si>
  <si>
    <t>GSK210806TMA169</t>
  </si>
  <si>
    <t>DMD/2108/06/ZRVN4163</t>
  </si>
  <si>
    <t>GSK210804FGW152</t>
  </si>
  <si>
    <t>GSK210805NWV572</t>
  </si>
  <si>
    <t>GSK210805NFZ173</t>
  </si>
  <si>
    <t>GSK210805XKM126</t>
  </si>
  <si>
    <t>GSK210806NZL140</t>
  </si>
  <si>
    <t>GSK210806BKR359</t>
  </si>
  <si>
    <t>GSK210806VIA935</t>
  </si>
  <si>
    <t>GSK210806THO368</t>
  </si>
  <si>
    <t>DMD/2108/06/FZIL2103</t>
  </si>
  <si>
    <t>GSK210806PHD123</t>
  </si>
  <si>
    <t>GSK210806ULO302</t>
  </si>
  <si>
    <t>GSK210806VZI180</t>
  </si>
  <si>
    <t>GSK210806JHK974</t>
  </si>
  <si>
    <t>GSK210806DXF617</t>
  </si>
  <si>
    <t>GSK210806DJZ326</t>
  </si>
  <si>
    <t>GSK210806ZED436</t>
  </si>
  <si>
    <t>GSK210806PUJ815</t>
  </si>
  <si>
    <t>GSK210806JOS167</t>
  </si>
  <si>
    <t>GSK210806ONS945</t>
  </si>
  <si>
    <t>GSK210806HSI530</t>
  </si>
  <si>
    <t>GSK210806YDZ027</t>
  </si>
  <si>
    <t>GSK210806WFP521</t>
  </si>
  <si>
    <t>KM LAWIT</t>
  </si>
  <si>
    <t>16/08/2021 10:43 POD by Fani</t>
  </si>
  <si>
    <t>BKI032210029256</t>
  </si>
  <si>
    <t>BKI032210029660</t>
  </si>
  <si>
    <t>DMD/2108/07/GMUK8469</t>
  </si>
  <si>
    <t>GSK210807EYS045</t>
  </si>
  <si>
    <t>GSK210807VXZ781</t>
  </si>
  <si>
    <t>GSK210805KPG641</t>
  </si>
  <si>
    <t>GSK210807HVL845</t>
  </si>
  <si>
    <t>GSK210807SDM451</t>
  </si>
  <si>
    <t>GSK210806SUR091</t>
  </si>
  <si>
    <t>GSK210807NGT865</t>
  </si>
  <si>
    <t>GSK210807XLV261</t>
  </si>
  <si>
    <t>GSK210806XWT940</t>
  </si>
  <si>
    <t>GSK210807OMR879</t>
  </si>
  <si>
    <t>GSK210807WVK301</t>
  </si>
  <si>
    <t>GSK210807RKA019</t>
  </si>
  <si>
    <t>GSK210807XHN392</t>
  </si>
  <si>
    <t>GSK210807NPJ249</t>
  </si>
  <si>
    <t>GSK210807GYN957</t>
  </si>
  <si>
    <t>GSK210807TPO742</t>
  </si>
  <si>
    <t>GSK210807ZYN873</t>
  </si>
  <si>
    <t>GSK210807HWR926</t>
  </si>
  <si>
    <t>GSK210807LPK798</t>
  </si>
  <si>
    <t>GSK210806LVK851</t>
  </si>
  <si>
    <t>GSK210805FGS4361</t>
  </si>
  <si>
    <t>GSK210807QRW731</t>
  </si>
  <si>
    <t>GSK210807OKE056</t>
  </si>
  <si>
    <t>GSK210807LOP104</t>
  </si>
  <si>
    <t>GSK210807ERP748</t>
  </si>
  <si>
    <t>GSK210807CWK735</t>
  </si>
  <si>
    <t>GSK210807ZIW562</t>
  </si>
  <si>
    <t>GSK210807BQU691</t>
  </si>
  <si>
    <t>GSK210807UID153</t>
  </si>
  <si>
    <t>GSK210807PYU046</t>
  </si>
  <si>
    <t>GSK210807JUP438</t>
  </si>
  <si>
    <t>GSK210807WQC138</t>
  </si>
  <si>
    <t>GSK210807CZI273</t>
  </si>
  <si>
    <t>GSK210807TEG735</t>
  </si>
  <si>
    <t>GSK210807OZU978</t>
  </si>
  <si>
    <t>GSK210807FWP781</t>
  </si>
  <si>
    <t>GSK210807PKG284</t>
  </si>
  <si>
    <t>GSK210807EKS237</t>
  </si>
  <si>
    <t>GSK210807OLT436</t>
  </si>
  <si>
    <t>GSK210807VMX635</t>
  </si>
  <si>
    <t>GSK210807XRC365</t>
  </si>
  <si>
    <t>GSK210806GQX502</t>
  </si>
  <si>
    <t>GSK210807NGX495</t>
  </si>
  <si>
    <t>GSK210807ITW753</t>
  </si>
  <si>
    <t>GSK210807BVA914</t>
  </si>
  <si>
    <t>GSK210807SRZ613</t>
  </si>
  <si>
    <t>GSK210807OAP372</t>
  </si>
  <si>
    <t>GSK210807MUS279</t>
  </si>
  <si>
    <t>GSK210807GOD736</t>
  </si>
  <si>
    <t>GSK210805TSH738</t>
  </si>
  <si>
    <t>GSK210806IYN654</t>
  </si>
  <si>
    <t>GSK210807QSD495</t>
  </si>
  <si>
    <t>GSK210807NBE728</t>
  </si>
  <si>
    <t>GSK210805XVM248</t>
  </si>
  <si>
    <t>GSK210807MDC692</t>
  </si>
  <si>
    <t>GSK210807TRW653</t>
  </si>
  <si>
    <t>GSK210807YRT175</t>
  </si>
  <si>
    <t>GSK210806CNF172</t>
  </si>
  <si>
    <t>GSK210807MUH649</t>
  </si>
  <si>
    <t>GSK210807WIV102</t>
  </si>
  <si>
    <t>GSK210807LOV047</t>
  </si>
  <si>
    <t>GSK210807ZOI184</t>
  </si>
  <si>
    <t>GSK210807RFO712</t>
  </si>
  <si>
    <t>GSK210807ICV692</t>
  </si>
  <si>
    <t>GSK210807VDO496</t>
  </si>
  <si>
    <t>GSK210807XUA967</t>
  </si>
  <si>
    <t>GSK210807WQT340</t>
  </si>
  <si>
    <t>GSK210807LOD058</t>
  </si>
  <si>
    <t>GSK210805JVG731</t>
  </si>
  <si>
    <t>GSK210807RLN694</t>
  </si>
  <si>
    <t>GSK210807TRJ134</t>
  </si>
  <si>
    <t>GSK210805PWX169</t>
  </si>
  <si>
    <t>GSK210807DHB407</t>
  </si>
  <si>
    <t>GSK210807CJW791</t>
  </si>
  <si>
    <t>GSK210806KUO853</t>
  </si>
  <si>
    <t>GSK210807BPF359</t>
  </si>
  <si>
    <t>GSK210807VRG198</t>
  </si>
  <si>
    <t>GSK210807JYA648</t>
  </si>
  <si>
    <t>GSK210807XAL027</t>
  </si>
  <si>
    <t>GSK210807OTZ367</t>
  </si>
  <si>
    <t>GSK210807MUQ129</t>
  </si>
  <si>
    <t>GSK210807SVQ098</t>
  </si>
  <si>
    <t>GSK210807GPO213</t>
  </si>
  <si>
    <t>GSK210807TLM721</t>
  </si>
  <si>
    <t>GSK210807SOC347</t>
  </si>
  <si>
    <t>GSK210807HFG378</t>
  </si>
  <si>
    <t>GSK210807CEM406</t>
  </si>
  <si>
    <t>GSK210807RLW825</t>
  </si>
  <si>
    <t>GSK210807NTC284</t>
  </si>
  <si>
    <t>GSK210807XNT054</t>
  </si>
  <si>
    <t>GSK210807KTW563</t>
  </si>
  <si>
    <t>GSK210807THN237</t>
  </si>
  <si>
    <t>GSK210807JCD846</t>
  </si>
  <si>
    <t>GSK210807IVP163</t>
  </si>
  <si>
    <t>GSK210807XGL374</t>
  </si>
  <si>
    <t>GSK210807DLA963</t>
  </si>
  <si>
    <t>GSK210807SDW386</t>
  </si>
  <si>
    <t>GSK210807BUT537</t>
  </si>
  <si>
    <t>GSK210807QJD041</t>
  </si>
  <si>
    <t>DMD/2108/07/NRHQ5469</t>
  </si>
  <si>
    <t>GSK210807VKB145</t>
  </si>
  <si>
    <t>DMD/2108/07/BHTJ0531</t>
  </si>
  <si>
    <t>GSK210807VRM937</t>
  </si>
  <si>
    <t>GSK210807LDA471</t>
  </si>
  <si>
    <t>GSK210807GQX285</t>
  </si>
  <si>
    <t>GSK210807RTM475</t>
  </si>
  <si>
    <t>GSK210807TAE937</t>
  </si>
  <si>
    <t>GSK210807FJZ348</t>
  </si>
  <si>
    <t>GSK210807WUT912</t>
  </si>
  <si>
    <t>GSK210806ZHX317</t>
  </si>
  <si>
    <t>GSK210805HIZ963</t>
  </si>
  <si>
    <t>GSK210807IGM097</t>
  </si>
  <si>
    <t>GSK210807JEH827</t>
  </si>
  <si>
    <t>DMD/2108/08/XALM3854</t>
  </si>
  <si>
    <t>GSK210808PSX243</t>
  </si>
  <si>
    <t>GSK210808RQF316</t>
  </si>
  <si>
    <t>GSK210808FRQ498</t>
  </si>
  <si>
    <t>GSK210808UKE619</t>
  </si>
  <si>
    <t>GSK210808ZDK412</t>
  </si>
  <si>
    <t>GSK210808CDL846</t>
  </si>
  <si>
    <t>GSK210807ZXQ971</t>
  </si>
  <si>
    <t>GSK210807ZQF971</t>
  </si>
  <si>
    <t>GSK210807KTA468</t>
  </si>
  <si>
    <t>GSK210808WDT756</t>
  </si>
  <si>
    <t>GSK210808OLA481</t>
  </si>
  <si>
    <t>GSK210808MTP097</t>
  </si>
  <si>
    <t>GSK210808RHQ104</t>
  </si>
  <si>
    <t>GSK210808LFM752</t>
  </si>
  <si>
    <t>GSK210808XMT584</t>
  </si>
  <si>
    <t>GSK210808JVU876</t>
  </si>
  <si>
    <t>GSK210807MSR462</t>
  </si>
  <si>
    <t>GSK210808DYO768</t>
  </si>
  <si>
    <t>GSK210808HBD897</t>
  </si>
  <si>
    <t>GSK210808GIO485</t>
  </si>
  <si>
    <t>GSK210808MOH652</t>
  </si>
  <si>
    <t>GSK210808OWX274</t>
  </si>
  <si>
    <t>GSK210808QZD035</t>
  </si>
  <si>
    <t>GSK210808XOK238</t>
  </si>
  <si>
    <t>GSK210808XTO243</t>
  </si>
  <si>
    <t>GSK210808EDT861</t>
  </si>
  <si>
    <t>GSK210808DBZ279</t>
  </si>
  <si>
    <t>GSK210808RQG320</t>
  </si>
  <si>
    <t>GSK210808KTM021</t>
  </si>
  <si>
    <t>GSK210808CTP208</t>
  </si>
  <si>
    <t>GSK210808ISP457</t>
  </si>
  <si>
    <t>GSK210807YLT879</t>
  </si>
  <si>
    <t>GSK210808GHN853</t>
  </si>
  <si>
    <t>GSK210808BTH261</t>
  </si>
  <si>
    <t>GSK210807RYA678</t>
  </si>
  <si>
    <t>GSK210807VMY786</t>
  </si>
  <si>
    <t>GSK210808DIF264</t>
  </si>
  <si>
    <t>GSK210808IJQ386</t>
  </si>
  <si>
    <t>GSK210808PVS285</t>
  </si>
  <si>
    <t>GSK210808ENT056</t>
  </si>
  <si>
    <t>GSK210807LUW059</t>
  </si>
  <si>
    <t>GSK210808HKT563</t>
  </si>
  <si>
    <t>GSK210808IRQ059</t>
  </si>
  <si>
    <t>GSK210807XDV318</t>
  </si>
  <si>
    <t>GSK210808HUA745</t>
  </si>
  <si>
    <t>GSK210808ANF429</t>
  </si>
  <si>
    <t>GSK210807MAP642</t>
  </si>
  <si>
    <t>GSK210808UDA952</t>
  </si>
  <si>
    <t>GSK210808BVA259</t>
  </si>
  <si>
    <t>GSK210808VFU352</t>
  </si>
  <si>
    <t>GSK210807HDS529</t>
  </si>
  <si>
    <t>GSK210808GVX897</t>
  </si>
  <si>
    <t>GSK210808QEP347</t>
  </si>
  <si>
    <t>GSK210808CVP062</t>
  </si>
  <si>
    <t>GSK210808MEU348</t>
  </si>
  <si>
    <t>GSK210808OLZ987</t>
  </si>
  <si>
    <t>GSK210807UDO709</t>
  </si>
  <si>
    <t>GSK210807ZLH340</t>
  </si>
  <si>
    <t>GSK210807WVF423</t>
  </si>
  <si>
    <t>GSK210808FIP430</t>
  </si>
  <si>
    <t>GSK210808FRV874</t>
  </si>
  <si>
    <t>GSK210808RVC645</t>
  </si>
  <si>
    <t>GSK210808MLJ803</t>
  </si>
  <si>
    <t>GSK210808BTX237</t>
  </si>
  <si>
    <t>GSK210808YXW041</t>
  </si>
  <si>
    <t>GSK210808KQM943</t>
  </si>
  <si>
    <t>GSK210808VLX547</t>
  </si>
  <si>
    <t>GSK210808YPU174</t>
  </si>
  <si>
    <t>GSK210808KPE468</t>
  </si>
  <si>
    <t>GSK210808NVU489</t>
  </si>
  <si>
    <t>GSK210808LBA324</t>
  </si>
  <si>
    <t>GSK210808RAN719</t>
  </si>
  <si>
    <t>GSK210808BFT573</t>
  </si>
  <si>
    <t>GSK210808QCV508</t>
  </si>
  <si>
    <t>GSK210808OMF564</t>
  </si>
  <si>
    <t>GSK210808NYS423</t>
  </si>
  <si>
    <t>GSK210808MRL261</t>
  </si>
  <si>
    <t>GSK210808NPW972</t>
  </si>
  <si>
    <t>BKI032210029918</t>
  </si>
  <si>
    <t>DMD/2108/08/EOAR5619</t>
  </si>
  <si>
    <t>GSK210808NGR625</t>
  </si>
  <si>
    <t>DMD/2108/08/QLHS0361</t>
  </si>
  <si>
    <t>GSK210807RKW795</t>
  </si>
  <si>
    <t>DMD/2108/08/ZHJI6875</t>
  </si>
  <si>
    <t>GSK210808VMT458</t>
  </si>
  <si>
    <t>GSK210808JUK178</t>
  </si>
  <si>
    <t>GSK210808ONS063</t>
  </si>
  <si>
    <t>GSK210808CGR497</t>
  </si>
  <si>
    <t>GSK210808ZCJ814</t>
  </si>
  <si>
    <t>GSK210808XCB267</t>
  </si>
  <si>
    <t>GSK210808UBC490</t>
  </si>
  <si>
    <t>DMD/2108/08/TRBV9617</t>
  </si>
  <si>
    <t>GSK210808PSR296</t>
  </si>
  <si>
    <t>DMD/2108/08/VCOS8157</t>
  </si>
  <si>
    <t>GSK210808JTS916</t>
  </si>
  <si>
    <t>gsk210808ibf372</t>
  </si>
  <si>
    <t>GSK210808LNW680</t>
  </si>
  <si>
    <t>GSK210808BKY834</t>
  </si>
  <si>
    <t>GSK210808NZB391</t>
  </si>
  <si>
    <t>GSK210808DUT730</t>
  </si>
  <si>
    <t>GSK210808UVJ570</t>
  </si>
  <si>
    <t>BKI032210029926</t>
  </si>
  <si>
    <t>BKI032210029959</t>
  </si>
  <si>
    <t>DMD/2108/09/PCEA4152</t>
  </si>
  <si>
    <t>GSK210807IBT673</t>
  </si>
  <si>
    <t>GSK210809WPS194</t>
  </si>
  <si>
    <t>GSK210809KFG351</t>
  </si>
  <si>
    <t>GSK210809MND642</t>
  </si>
  <si>
    <t>GSK210809PTS654</t>
  </si>
  <si>
    <t>GSK210809NVU913</t>
  </si>
  <si>
    <t>GSK210809LIG234</t>
  </si>
  <si>
    <t>GSK210809BWQ725</t>
  </si>
  <si>
    <t>GSK210809KDH903</t>
  </si>
  <si>
    <t>GSK210809GHM750</t>
  </si>
  <si>
    <t>GSK210809ZIX128</t>
  </si>
  <si>
    <t>GSK210809OHX167</t>
  </si>
  <si>
    <t>GSK210809MUW763</t>
  </si>
  <si>
    <t>GSK210807BWK302</t>
  </si>
  <si>
    <t>GSK210809FEQ354</t>
  </si>
  <si>
    <t>GSK210809KNV518</t>
  </si>
  <si>
    <t>GSK210809BQZ147</t>
  </si>
  <si>
    <t>GSK210809PFS560</t>
  </si>
  <si>
    <t>GSK210807FQC204</t>
  </si>
  <si>
    <t>GSK210809XCO058</t>
  </si>
  <si>
    <t>GSK210809GAV046</t>
  </si>
  <si>
    <t>GSK210807HEG965</t>
  </si>
  <si>
    <t>GSK210809LDR091</t>
  </si>
  <si>
    <t>GSK210809YWM174</t>
  </si>
  <si>
    <t>GSK210806NFL253</t>
  </si>
  <si>
    <t>GSK210809LQO380</t>
  </si>
  <si>
    <t>GSK210807TPU183</t>
  </si>
  <si>
    <t>GSK210809HNQ874</t>
  </si>
  <si>
    <t>GSK210809YGA930</t>
  </si>
  <si>
    <t>GSK210809EZU218</t>
  </si>
  <si>
    <t>GSK210809ELZ581</t>
  </si>
  <si>
    <t>GSK210809MYU856</t>
  </si>
  <si>
    <t>GSK210809GMV175</t>
  </si>
  <si>
    <t>GSK210809YLZ493</t>
  </si>
  <si>
    <t>GSK210809EBJ524</t>
  </si>
  <si>
    <t>BKI032210029934</t>
  </si>
  <si>
    <t>DMD/2108/10/FTEU5764</t>
  </si>
  <si>
    <t>GSK210810WTI207</t>
  </si>
  <si>
    <t>DMD/2108/10/LUJV7315</t>
  </si>
  <si>
    <t>GSK210810HJL253</t>
  </si>
  <si>
    <t>GSK210810TRX471</t>
  </si>
  <si>
    <t>GSK210810MBX097</t>
  </si>
  <si>
    <t>GSK210810AUJ149</t>
  </si>
  <si>
    <t>GSK210810JZO438</t>
  </si>
  <si>
    <t>GSK210810PGJ358</t>
  </si>
  <si>
    <t>GSK210810JTS065</t>
  </si>
  <si>
    <t>GSK210810MVL906</t>
  </si>
  <si>
    <t>GSK210810SBO932</t>
  </si>
  <si>
    <t>GSK210810OXS310</t>
  </si>
  <si>
    <t>GSK210810CDF203</t>
  </si>
  <si>
    <t>GSK210810YSO609</t>
  </si>
  <si>
    <t>GSK210810LVK732</t>
  </si>
  <si>
    <t>DMD/2108/10/PIVU7163</t>
  </si>
  <si>
    <t>GSK210810CHX420</t>
  </si>
  <si>
    <t>GSK210810XWO425</t>
  </si>
  <si>
    <t>GSK210810UZJ237</t>
  </si>
  <si>
    <t>GSK210810RAS682</t>
  </si>
  <si>
    <t>GSK210810FLV517</t>
  </si>
  <si>
    <t>GSK210810IXE264</t>
  </si>
  <si>
    <t>GSK210810CST103</t>
  </si>
  <si>
    <t>GSK210810RYC972</t>
  </si>
  <si>
    <t>GSK210810DFX041</t>
  </si>
  <si>
    <t>GSK210810UKS537</t>
  </si>
  <si>
    <t>GSK210810OJK389</t>
  </si>
  <si>
    <t>GSK210810BJR893</t>
  </si>
  <si>
    <t>GSK210810PNB243</t>
  </si>
  <si>
    <t>GSK210810BHM928</t>
  </si>
  <si>
    <t>GSK210810IDH852</t>
  </si>
  <si>
    <t>GSK210810IVP867</t>
  </si>
  <si>
    <t>GSK210810OFC234</t>
  </si>
  <si>
    <t>GSK210810RPE172</t>
  </si>
  <si>
    <t>GSK210810HFU043</t>
  </si>
  <si>
    <t>GSK210810DMA935</t>
  </si>
  <si>
    <t>GSK210810HNE057</t>
  </si>
  <si>
    <t>GSK210810HSG084</t>
  </si>
  <si>
    <t>GSK210810AFH760</t>
  </si>
  <si>
    <t>GSK210810WBZ132</t>
  </si>
  <si>
    <t>GSK210810MWC631</t>
  </si>
  <si>
    <t>GSK210810NWX642</t>
  </si>
  <si>
    <t>GSK210810XVY019</t>
  </si>
  <si>
    <t>GSK210810EDZ461</t>
  </si>
  <si>
    <t>GSK210810IHV921</t>
  </si>
  <si>
    <t>GSK210810RSG579</t>
  </si>
  <si>
    <t>GSK210810JEV091</t>
  </si>
  <si>
    <t>GSK210810JQS013</t>
  </si>
  <si>
    <t>GSK210810YMO352</t>
  </si>
  <si>
    <t>GSK210810LWQ618</t>
  </si>
  <si>
    <t>GSK210810RMZ395</t>
  </si>
  <si>
    <t>GSK210810XJW417</t>
  </si>
  <si>
    <t>GSK210810NQE465</t>
  </si>
  <si>
    <t>GSK210810GMZ752</t>
  </si>
  <si>
    <t>GSK210810DQY192</t>
  </si>
  <si>
    <t>GSK210810HJX980</t>
  </si>
  <si>
    <t>GSK210810HNC314</t>
  </si>
  <si>
    <t>GSK210810LKA758</t>
  </si>
  <si>
    <t>GSK210810IZA984</t>
  </si>
  <si>
    <t>GSK210810ZJD917</t>
  </si>
  <si>
    <t>GSK210810VDX851</t>
  </si>
  <si>
    <t>GSK210810FPW096</t>
  </si>
  <si>
    <t>GSK210810VWN398</t>
  </si>
  <si>
    <t>GSK210810BYT508</t>
  </si>
  <si>
    <t>GSK210810MEC390</t>
  </si>
  <si>
    <t>GSK210810MJP023</t>
  </si>
  <si>
    <t>GSK210810WKG043</t>
  </si>
  <si>
    <t>GSK210810YEI751</t>
  </si>
  <si>
    <t>GSK210810KYA236</t>
  </si>
  <si>
    <t>GSK210810SNK012</t>
  </si>
  <si>
    <t>GSK210810YTF382</t>
  </si>
  <si>
    <t>GSK210810HTA936</t>
  </si>
  <si>
    <t>GSK210810XNR490</t>
  </si>
  <si>
    <t>GSK210810LYD014</t>
  </si>
  <si>
    <t>GSK210810RMC182</t>
  </si>
  <si>
    <t>GSK210810FPY283</t>
  </si>
  <si>
    <t>GSK210810JVF074</t>
  </si>
  <si>
    <t>GSK210810KYM703</t>
  </si>
  <si>
    <t>GSK210810IJQ243</t>
  </si>
  <si>
    <t>GSK210810BZP637</t>
  </si>
  <si>
    <t>GSK210810WVZ840</t>
  </si>
  <si>
    <t>GSK210810NLD534</t>
  </si>
  <si>
    <t>GSK210810WEU128</t>
  </si>
  <si>
    <t>GSK210810MQK817</t>
  </si>
  <si>
    <t>GSK210810YKB396</t>
  </si>
  <si>
    <t>GSK210810CZN743</t>
  </si>
  <si>
    <t>GSK210810TDF317</t>
  </si>
  <si>
    <t>GSK210810LJW370</t>
  </si>
  <si>
    <t>GSK210810OKI193</t>
  </si>
  <si>
    <t>GSK210810RPN451</t>
  </si>
  <si>
    <t>GSK210810IPX915</t>
  </si>
  <si>
    <t>GSK210810AQT379</t>
  </si>
  <si>
    <t>GSK210810ETJ498</t>
  </si>
  <si>
    <t>GSK210810JUF182</t>
  </si>
  <si>
    <t>GSK210810UAL570</t>
  </si>
  <si>
    <t>GSK210810YEV438</t>
  </si>
  <si>
    <t>GSK210809MGC376</t>
  </si>
  <si>
    <t>GSK210810BNA832</t>
  </si>
  <si>
    <t>GSK210810YTR071</t>
  </si>
  <si>
    <t>GSK210810QKO158</t>
  </si>
  <si>
    <t>GSK210810TCO057</t>
  </si>
  <si>
    <t>GSK210810EQP130</t>
  </si>
  <si>
    <t>GSK210810FAU317</t>
  </si>
  <si>
    <t>GSK210810MJF253</t>
  </si>
  <si>
    <t>GSK210810PQG703</t>
  </si>
  <si>
    <t>GSK210810BCP591</t>
  </si>
  <si>
    <t>GSK210809PQZ526</t>
  </si>
  <si>
    <t>GSK210810MLY864</t>
  </si>
  <si>
    <t>GSK210809GLM860</t>
  </si>
  <si>
    <t>GSK210810SIQ148</t>
  </si>
  <si>
    <t>GSK210810RWL530</t>
  </si>
  <si>
    <t>GSK210810YJP873</t>
  </si>
  <si>
    <t>GSK210810OGR510</t>
  </si>
  <si>
    <t>GSK210810VSH436</t>
  </si>
  <si>
    <t>GSK210809RWY293</t>
  </si>
  <si>
    <t>GSK210810PUF045</t>
  </si>
  <si>
    <t>GSK210810WSM293</t>
  </si>
  <si>
    <t>GSK210810NTA951</t>
  </si>
  <si>
    <t>GSK210810HVO483</t>
  </si>
  <si>
    <t>GSK210810RUC206</t>
  </si>
  <si>
    <t>GSK210810OTZ507</t>
  </si>
  <si>
    <t>GSK210810VSU728</t>
  </si>
  <si>
    <t>GSK210810VDG926</t>
  </si>
  <si>
    <t>GSK210810LIO604</t>
  </si>
  <si>
    <t>GSK210810CID961</t>
  </si>
  <si>
    <t>GSK210810QDK624</t>
  </si>
  <si>
    <t>GSK210809YJE820</t>
  </si>
  <si>
    <t>GSK210810UYS659</t>
  </si>
  <si>
    <t>GSK210810RBD436</t>
  </si>
  <si>
    <t>GSK210810DIJ807</t>
  </si>
  <si>
    <t>GSK210809AWS238</t>
  </si>
  <si>
    <t>GSK210810ZTV013</t>
  </si>
  <si>
    <t>GSK210810CVR452</t>
  </si>
  <si>
    <t>GSK210810SJE810</t>
  </si>
  <si>
    <t>GSK210810EJN389</t>
  </si>
  <si>
    <t>GSK210810PBS905</t>
  </si>
  <si>
    <t>GSK210810ZHO238</t>
  </si>
  <si>
    <t>GSK210810MGS531</t>
  </si>
  <si>
    <t>GSK210810NIT310</t>
  </si>
  <si>
    <t>GSK210810ICW962</t>
  </si>
  <si>
    <t>GSK210810ZBX189</t>
  </si>
  <si>
    <t>GSK210810CDM048</t>
  </si>
  <si>
    <t>GSK210810GLB980</t>
  </si>
  <si>
    <t>GSK210810RQP510</t>
  </si>
  <si>
    <t>GSK210810BSD451</t>
  </si>
  <si>
    <t>GSK210810PCO810</t>
  </si>
  <si>
    <t>GSK210810GFR829</t>
  </si>
  <si>
    <t>GSK210810ZTA728</t>
  </si>
  <si>
    <t>GSK210810AYH734</t>
  </si>
  <si>
    <t>GSK210810SRB759</t>
  </si>
  <si>
    <t>16/08/2021 14:24 POD by Fani</t>
  </si>
  <si>
    <t>BKI032210029900</t>
  </si>
  <si>
    <t>DMD/2108/11/AOLM8291</t>
  </si>
  <si>
    <t>GSK210811FGL658</t>
  </si>
  <si>
    <t>GSK210806SWV125</t>
  </si>
  <si>
    <t>GSK210809FXZ672</t>
  </si>
  <si>
    <t>GSK210811GCN036</t>
  </si>
  <si>
    <t>GSK210811BRG821</t>
  </si>
  <si>
    <t>GSK210809XCD649</t>
  </si>
  <si>
    <t>GSK210811XRY185</t>
  </si>
  <si>
    <t>GSK210811ZVM125</t>
  </si>
  <si>
    <t>GSK210811DIK613</t>
  </si>
  <si>
    <t>GSK210811QAJ981</t>
  </si>
  <si>
    <t>GSK210811OLP132</t>
  </si>
  <si>
    <t>GSK210811IXP127</t>
  </si>
  <si>
    <t>GSK210809BDL098</t>
  </si>
  <si>
    <t>GSK210811QIY465</t>
  </si>
  <si>
    <t>DMD/2108/11/WQVS8130</t>
  </si>
  <si>
    <t>GSK210811ZOJ792</t>
  </si>
  <si>
    <t>GSK210811YZT870</t>
  </si>
  <si>
    <t>GSK210811JUL315</t>
  </si>
  <si>
    <t>GSK210811AUF809</t>
  </si>
  <si>
    <t>GSK210811IEN512</t>
  </si>
  <si>
    <t>GSK210811ZCN056</t>
  </si>
  <si>
    <t>GSK210811KAZ539</t>
  </si>
  <si>
    <t>GSK210811TNW583</t>
  </si>
  <si>
    <t>GSK210811KGH238</t>
  </si>
  <si>
    <t>GSK210811YNX165</t>
  </si>
  <si>
    <t>GSK210811SDI918</t>
  </si>
  <si>
    <t>GSK210811CBK852</t>
  </si>
  <si>
    <t>GSK210811PLU954</t>
  </si>
  <si>
    <t>GSK210811NJR365</t>
  </si>
  <si>
    <t>GSK210811EFY895</t>
  </si>
  <si>
    <t>GSK210811XKZ724</t>
  </si>
  <si>
    <t>GSK210811RMX547</t>
  </si>
  <si>
    <t>GSK210811JEV702</t>
  </si>
  <si>
    <t>GSK210811NHR259</t>
  </si>
  <si>
    <t>GSK210811ICQ439</t>
  </si>
  <si>
    <t>GSK210811XZP815</t>
  </si>
  <si>
    <t>GSK210811IZV174</t>
  </si>
  <si>
    <t>GSK210811EGI216</t>
  </si>
  <si>
    <t>GSK210811SKE970</t>
  </si>
  <si>
    <t>GSK210811JMV412</t>
  </si>
  <si>
    <t>GSK210811YDB147</t>
  </si>
  <si>
    <t>GSK210811UKY360</t>
  </si>
  <si>
    <t>GSK210811KBX732</t>
  </si>
  <si>
    <t>GSK210811XYO635</t>
  </si>
  <si>
    <t>GSK210811JQY478</t>
  </si>
  <si>
    <t>GSK210811DQZ913</t>
  </si>
  <si>
    <t>GSK210811RID301</t>
  </si>
  <si>
    <t>GSK210811OLN876</t>
  </si>
  <si>
    <t>GSK210811WSC893</t>
  </si>
  <si>
    <t>GSK210810BZX617</t>
  </si>
  <si>
    <t>GSK210810PLY791</t>
  </si>
  <si>
    <t>GSK210811BDY680</t>
  </si>
  <si>
    <t>GSK210811GQS538</t>
  </si>
  <si>
    <t>GSK210810PTV419</t>
  </si>
  <si>
    <t>GSK210810ERW475</t>
  </si>
  <si>
    <t>GSK210810VBW965</t>
  </si>
  <si>
    <t>GSK210811ZBF875</t>
  </si>
  <si>
    <t>GSK210811GCA508</t>
  </si>
  <si>
    <t>GSK210811AWD908</t>
  </si>
  <si>
    <t>GSK210811JCB129</t>
  </si>
  <si>
    <t>GSK210811GVZ026</t>
  </si>
  <si>
    <t>GSK210811EGS652</t>
  </si>
  <si>
    <t>GSK210811AIE697</t>
  </si>
  <si>
    <t>GSK210811HBL648</t>
  </si>
  <si>
    <t>GSK210811DEM318</t>
  </si>
  <si>
    <t>GSK210811FOH891</t>
  </si>
  <si>
    <t>GSK210811OUA703</t>
  </si>
  <si>
    <t>GSK210811UCO376</t>
  </si>
  <si>
    <t>GSK210811VUJ671</t>
  </si>
  <si>
    <t>GSK210811JSK829</t>
  </si>
  <si>
    <t>GSK210811ODZ736</t>
  </si>
  <si>
    <t>GSK210811PFZ694</t>
  </si>
  <si>
    <t>GSK210811EHR794</t>
  </si>
  <si>
    <t>GSK210811COX087</t>
  </si>
  <si>
    <t>GSK210808GCD236</t>
  </si>
  <si>
    <t>GSK210808PNG639</t>
  </si>
  <si>
    <t>GSK210811VTM125</t>
  </si>
  <si>
    <t>GSK210811OCH752</t>
  </si>
  <si>
    <t>GSK210810KJY526</t>
  </si>
  <si>
    <t>GSK210811NCK315</t>
  </si>
  <si>
    <t>GSK210811HDN789</t>
  </si>
  <si>
    <t>GSK210811GPB854</t>
  </si>
  <si>
    <t>GSK210811AHB197</t>
  </si>
  <si>
    <t>GSK210811XBC965</t>
  </si>
  <si>
    <t>GSK210811SUR746</t>
  </si>
  <si>
    <t>GSK210811ECT058</t>
  </si>
  <si>
    <t>GSK210811YSF827</t>
  </si>
  <si>
    <t>GSK210811TFZ825</t>
  </si>
  <si>
    <t>GSK210811SHM387</t>
  </si>
  <si>
    <t>GSK210810QSU839</t>
  </si>
  <si>
    <t>GSK210811SIC273</t>
  </si>
  <si>
    <t>GSK210811BRV230</t>
  </si>
  <si>
    <t>GSK210811ESV036</t>
  </si>
  <si>
    <t>GSK210811NGL708</t>
  </si>
  <si>
    <t>GSK210811MGS734</t>
  </si>
  <si>
    <t>GSK210808QZX264</t>
  </si>
  <si>
    <t>GSK210811LBH895</t>
  </si>
  <si>
    <t>GSK210811UEC520</t>
  </si>
  <si>
    <t>GSK210811HPN934</t>
  </si>
  <si>
    <t>GSK210811LXE318</t>
  </si>
  <si>
    <t>GSK210811UED879</t>
  </si>
  <si>
    <t>GSK210811HBY284</t>
  </si>
  <si>
    <t>GSK210811ETM915</t>
  </si>
  <si>
    <t>GSK210811ZOH287</t>
  </si>
  <si>
    <t>GSK210811PSG509</t>
  </si>
  <si>
    <t>GSK210811ZDG285</t>
  </si>
  <si>
    <t>GSK210811ARZ274</t>
  </si>
  <si>
    <t>GSK210811GMJ712</t>
  </si>
  <si>
    <t>GSK210811FCL781</t>
  </si>
  <si>
    <t>GSK210811ROH897</t>
  </si>
  <si>
    <t>GSK210811DMS320</t>
  </si>
  <si>
    <t>GSK210811CGW486</t>
  </si>
  <si>
    <t>GSK210811XKC813</t>
  </si>
  <si>
    <t>GSK210811XWO721</t>
  </si>
  <si>
    <t>GSK210811FUA413</t>
  </si>
  <si>
    <t>GSK210811GBN501</t>
  </si>
  <si>
    <t>GSK210811TSY619</t>
  </si>
  <si>
    <t>GSK210811LOZ276</t>
  </si>
  <si>
    <t>GSK210811AYD321</t>
  </si>
  <si>
    <t>GSK210811OGT352</t>
  </si>
  <si>
    <t>GSK210811UTZ237</t>
  </si>
  <si>
    <t>GSK210811SMX048</t>
  </si>
  <si>
    <t>GSK210811QYO853</t>
  </si>
  <si>
    <t>GSK210811XVM367</t>
  </si>
  <si>
    <t>GSK210811TAI961</t>
  </si>
  <si>
    <t>GSK210811PHK023</t>
  </si>
  <si>
    <t>GSK210811QEV127</t>
  </si>
  <si>
    <t>GSK210811FCI713</t>
  </si>
  <si>
    <t>GSK210811IXF238</t>
  </si>
  <si>
    <t>GSK210811GED572</t>
  </si>
  <si>
    <t>GSK210811IVY973</t>
  </si>
  <si>
    <t>GSK210811HZI705</t>
  </si>
  <si>
    <t>GSK210811XFO014</t>
  </si>
  <si>
    <t>GSK210811KCQ496</t>
  </si>
  <si>
    <t>GSK210811XZT147</t>
  </si>
  <si>
    <t>GSK210811QDZ659</t>
  </si>
  <si>
    <t>GSK210811GOA426</t>
  </si>
  <si>
    <t>GSK210811KAL635</t>
  </si>
  <si>
    <t>GSK210811YHO674</t>
  </si>
  <si>
    <t>GSK210811XLW278</t>
  </si>
  <si>
    <t>GSK210811CUQ049</t>
  </si>
  <si>
    <t>GSK210811HIN671</t>
  </si>
  <si>
    <t>GSK210811OXC827</t>
  </si>
  <si>
    <t>GSK210811AWG605</t>
  </si>
  <si>
    <t>GSK210810ZCF048</t>
  </si>
  <si>
    <t>DMD/2108/12/BDON7301</t>
  </si>
  <si>
    <t>GSK210812PUZ031</t>
  </si>
  <si>
    <t>GSK210812OUM109</t>
  </si>
  <si>
    <t>GSK210812CUP570</t>
  </si>
  <si>
    <t>GSK210812JLD679</t>
  </si>
  <si>
    <t>GSK210812SLQ368</t>
  </si>
  <si>
    <t>GSK210812OBN068</t>
  </si>
  <si>
    <t>GSK210812AWF762</t>
  </si>
  <si>
    <t>GSK210811JAM482</t>
  </si>
  <si>
    <t>GSK210812VUI684</t>
  </si>
  <si>
    <t>GSK210812WAU639</t>
  </si>
  <si>
    <t>GSK210812EYL820</t>
  </si>
  <si>
    <t>GSK210812NMP579</t>
  </si>
  <si>
    <t>GSK210812DCX428</t>
  </si>
  <si>
    <t>GSK210812FSQ587</t>
  </si>
  <si>
    <t>GSK210812BUM640</t>
  </si>
  <si>
    <t>GSK210811WEC729</t>
  </si>
  <si>
    <t>GSK210812MQW987</t>
  </si>
  <si>
    <t>GSK210811VXS713</t>
  </si>
  <si>
    <t>GSK210812VPB976</t>
  </si>
  <si>
    <t>GSK210812DLX806</t>
  </si>
  <si>
    <t>GSK210811NLA284</t>
  </si>
  <si>
    <t>GSK210812LXC497</t>
  </si>
  <si>
    <t>GSK210812IJC514</t>
  </si>
  <si>
    <t>GSK210812IEM453</t>
  </si>
  <si>
    <t>GSK210812IMK847</t>
  </si>
  <si>
    <t>GSK210812LOR810</t>
  </si>
  <si>
    <t>GSK210812FPQ654</t>
  </si>
  <si>
    <t>GSK210812CYL738</t>
  </si>
  <si>
    <t>GSK210812XWP458</t>
  </si>
  <si>
    <t>GSK210811GNZ145</t>
  </si>
  <si>
    <t>GSK210811QAU319</t>
  </si>
  <si>
    <t>GSK210812KXB072</t>
  </si>
  <si>
    <t>GSK210812CFI468</t>
  </si>
  <si>
    <t>GSK210811WVM874</t>
  </si>
  <si>
    <t>GSK210812GBV428</t>
  </si>
  <si>
    <t>GSK210812PGH517</t>
  </si>
  <si>
    <t>GSK210811XLD374</t>
  </si>
  <si>
    <t>GSK210812XQU940</t>
  </si>
  <si>
    <t>GSK210812AEV140</t>
  </si>
  <si>
    <t>GSK210812GNQ604</t>
  </si>
  <si>
    <t>GSK210812HRS842</t>
  </si>
  <si>
    <t>GSK210812TEQ068</t>
  </si>
  <si>
    <t>GSK210811KRQ935</t>
  </si>
  <si>
    <t>GSK210812CZS976</t>
  </si>
  <si>
    <t>GSK210811NJE395</t>
  </si>
  <si>
    <t>GSK210812KCY367</t>
  </si>
  <si>
    <t>GSK210811WMJ594</t>
  </si>
  <si>
    <t>GSK210812DFU276</t>
  </si>
  <si>
    <t>GSK210811XOJ819</t>
  </si>
  <si>
    <t>GSK210811LSX856</t>
  </si>
  <si>
    <t>GSK210811DUY105</t>
  </si>
  <si>
    <t>GSK210811DGL063</t>
  </si>
  <si>
    <t>GSK210812SJQ489</t>
  </si>
  <si>
    <t>GSK210812ZSJ549</t>
  </si>
  <si>
    <t>GSK210811FIW126</t>
  </si>
  <si>
    <t>GSK210811DJA987</t>
  </si>
  <si>
    <t>GSK210812LDE412</t>
  </si>
  <si>
    <t>GSK210812WLI129</t>
  </si>
  <si>
    <t>GSK210811DKC107</t>
  </si>
  <si>
    <t>GSK210812FBV584</t>
  </si>
  <si>
    <t>GSK210811EZO172</t>
  </si>
  <si>
    <t>GSK210812JUY769</t>
  </si>
  <si>
    <t>GSK210812SMR756</t>
  </si>
  <si>
    <t>GSK210811WEP216</t>
  </si>
  <si>
    <t>GSK210811YUG420</t>
  </si>
  <si>
    <t>GSK210812NBF859</t>
  </si>
  <si>
    <t>GSK210812DST582</t>
  </si>
  <si>
    <t>GSK210812CIX708</t>
  </si>
  <si>
    <t>GSK210812OPC495</t>
  </si>
  <si>
    <t>GSK210812GCS139</t>
  </si>
  <si>
    <t>GSK210811ZDJ716</t>
  </si>
  <si>
    <t>GSK210812SYC605</t>
  </si>
  <si>
    <t>GSK210812GJU874</t>
  </si>
  <si>
    <t>GSK210812QIP941</t>
  </si>
  <si>
    <t>GSK210812OWS205</t>
  </si>
  <si>
    <t>GSK210811BQM659</t>
  </si>
  <si>
    <t>GSK210812XOV754</t>
  </si>
  <si>
    <t>GSK210812XUG682</t>
  </si>
  <si>
    <t>GSK210812ZSP395</t>
  </si>
  <si>
    <t>GSK210812THC108</t>
  </si>
  <si>
    <t>GSK210812EAB538</t>
  </si>
  <si>
    <t>GSK210811HVO527</t>
  </si>
  <si>
    <t>GSK210811SFO528</t>
  </si>
  <si>
    <t>GSK210812BKT580</t>
  </si>
  <si>
    <t xml:space="preserve">GSK210812XPU419 </t>
  </si>
  <si>
    <t>GSK210812FLD295</t>
  </si>
  <si>
    <t>GSK210812YNS651</t>
  </si>
  <si>
    <t>GSK210811BGU021</t>
  </si>
  <si>
    <t>GSK210812WTC758</t>
  </si>
  <si>
    <t>GSK210812VCP215</t>
  </si>
  <si>
    <t>GSK210812DCI805</t>
  </si>
  <si>
    <t>GSK210812ECU741</t>
  </si>
  <si>
    <t>GSK210811QPJ089</t>
  </si>
  <si>
    <t>GSK210812GES126</t>
  </si>
  <si>
    <t>GSK210812ZYT096</t>
  </si>
  <si>
    <t>GSK210810RKG986</t>
  </si>
  <si>
    <t>GSK210810KQR921</t>
  </si>
  <si>
    <t>GSK210811GSB274</t>
  </si>
  <si>
    <t>GSK210812XSQ143</t>
  </si>
  <si>
    <t>GSK210812IFZ502</t>
  </si>
  <si>
    <t>GSK210812GLO426</t>
  </si>
  <si>
    <t>GSK210812QSK046</t>
  </si>
  <si>
    <t>GSK210811ZEQ961</t>
  </si>
  <si>
    <t>GSK210810HXI275</t>
  </si>
  <si>
    <t>GSK210811FTU284</t>
  </si>
  <si>
    <t>GSK210811KDB952</t>
  </si>
  <si>
    <t>GSK210811LIM749</t>
  </si>
  <si>
    <t>GSK210812ICE526</t>
  </si>
  <si>
    <t>GSK210812OUC013</t>
  </si>
  <si>
    <t>GSK210812MQU538</t>
  </si>
  <si>
    <t>GSK210812SJD276</t>
  </si>
  <si>
    <t>GSK210812JHP068</t>
  </si>
  <si>
    <t>GSK210812DKX193</t>
  </si>
  <si>
    <t>GSK210811FLA185</t>
  </si>
  <si>
    <t>GSK210812GZP965</t>
  </si>
  <si>
    <t>GSK210812QPS032</t>
  </si>
  <si>
    <t>GSK210811TMD546</t>
  </si>
  <si>
    <t>GSK210812MVA607</t>
  </si>
  <si>
    <t>GSK210811QUO276</t>
  </si>
  <si>
    <t>GSK210812XYM690</t>
  </si>
  <si>
    <t>GSK210812MON725</t>
  </si>
  <si>
    <t>GSK210811BEZ648</t>
  </si>
  <si>
    <t>GSK210812EUN247</t>
  </si>
  <si>
    <t>GSK210812WDS365</t>
  </si>
  <si>
    <t>GSK210812SHA549</t>
  </si>
  <si>
    <t>GSK210811DOM859</t>
  </si>
  <si>
    <t>GSK210812TBG865</t>
  </si>
  <si>
    <t>GSK210812XTW150</t>
  </si>
  <si>
    <t>GSK210812NDX184</t>
  </si>
  <si>
    <t>GSK210811KQI4171</t>
  </si>
  <si>
    <t>GSK210812HCA542</t>
  </si>
  <si>
    <t>GSK210811DIQ845</t>
  </si>
  <si>
    <t>GSK210812PEK194</t>
  </si>
  <si>
    <t>DMD/2108/12/QXDY5623</t>
  </si>
  <si>
    <t>GSK210812RPT691</t>
  </si>
  <si>
    <t>GSK210812TNQ734</t>
  </si>
  <si>
    <t>GSK210812OWT541</t>
  </si>
  <si>
    <t>GSK210812OPF821</t>
  </si>
  <si>
    <t>GSK210812YKL206</t>
  </si>
  <si>
    <t>GSK210811CSD024</t>
  </si>
  <si>
    <t>GSK210812MNS693</t>
  </si>
  <si>
    <t>GSK210812YZS781</t>
  </si>
  <si>
    <t>GSK210811BYP624</t>
  </si>
  <si>
    <t>GSK210811HGR518</t>
  </si>
  <si>
    <t>GSK210812CIN291</t>
  </si>
  <si>
    <t>DMD/2108/12/JKIO3521</t>
  </si>
  <si>
    <t>GSK210812PKX319</t>
  </si>
  <si>
    <t>GSK210812WAL934</t>
  </si>
  <si>
    <t>GSK210812GCL857</t>
  </si>
  <si>
    <t>GSK210812ZWX509</t>
  </si>
  <si>
    <t>DMD/2108/12/DARS7698</t>
  </si>
  <si>
    <t>GSK210812KIZ816</t>
  </si>
  <si>
    <t>DMD/2108/12/AZNI4695</t>
  </si>
  <si>
    <t>GSK210812BXP908</t>
  </si>
  <si>
    <t>DMD/2108/12/JXKY8945</t>
  </si>
  <si>
    <t>GSK210812JQC671</t>
  </si>
  <si>
    <t>GSK210812PUX806</t>
  </si>
  <si>
    <t>DMD/2108/12/FWQT3421</t>
  </si>
  <si>
    <t>GSK210811ZSC126</t>
  </si>
  <si>
    <t>DMD/2108/12/QWNR4563</t>
  </si>
  <si>
    <t>GSK210811JTD280</t>
  </si>
  <si>
    <t>GSK210812HGA089</t>
  </si>
  <si>
    <t>GSK210812YLB253</t>
  </si>
  <si>
    <t>GSK210812GNX724</t>
  </si>
  <si>
    <t>GSK210811RBL349</t>
  </si>
  <si>
    <t>GSK210812WBI834</t>
  </si>
  <si>
    <t>GSK210812FTD791</t>
  </si>
  <si>
    <t>DMD/2108/12/JBIK1975</t>
  </si>
  <si>
    <t>GSK210812BRV971</t>
  </si>
  <si>
    <t>BKI032210029942</t>
  </si>
  <si>
    <t>DMD/2108/13/BKCP9563</t>
  </si>
  <si>
    <t>GSK210813OXW867</t>
  </si>
  <si>
    <t>GSK210813RBC874</t>
  </si>
  <si>
    <t>GSK210812PJZ920</t>
  </si>
  <si>
    <t>GSK210812HVP723</t>
  </si>
  <si>
    <t>GSK210813PCR074</t>
  </si>
  <si>
    <t>GSK210813HQX241</t>
  </si>
  <si>
    <t>GSK210812FJC294</t>
  </si>
  <si>
    <t>GSK210812YMA210</t>
  </si>
  <si>
    <t>GSK210813DOR281</t>
  </si>
  <si>
    <t>GSK210812PHR096</t>
  </si>
  <si>
    <t>GSK210813SCR421</t>
  </si>
  <si>
    <t>GSK210813RMH260</t>
  </si>
  <si>
    <t>GSK210813REJ615</t>
  </si>
  <si>
    <t>GSK210813KYR420</t>
  </si>
  <si>
    <t>GSK210813TLA019</t>
  </si>
  <si>
    <t>GSK210813TBC192</t>
  </si>
  <si>
    <t>GSK210813XBU462</t>
  </si>
  <si>
    <t>GSK210813GDH162</t>
  </si>
  <si>
    <t>GSK210813QLE540</t>
  </si>
  <si>
    <t>GSK210813EPZ639</t>
  </si>
  <si>
    <t>GSK210813CIU739</t>
  </si>
  <si>
    <t>GSK210813HEO608</t>
  </si>
  <si>
    <t>GSK210813EGF923</t>
  </si>
  <si>
    <t>GSK210813PUK086</t>
  </si>
  <si>
    <t>GSK210813QMR312</t>
  </si>
  <si>
    <t>GSK210812YSR396</t>
  </si>
  <si>
    <t>GSK210813AYF396</t>
  </si>
  <si>
    <t>GSK210813JZQ548</t>
  </si>
  <si>
    <t>GSK210813YZT047</t>
  </si>
  <si>
    <t>GSK210813STB256</t>
  </si>
  <si>
    <t>GSK210813MWV591</t>
  </si>
  <si>
    <t>GSK210813HQL249</t>
  </si>
  <si>
    <t>GSK210813OSZ549</t>
  </si>
  <si>
    <t>GSK210813SRT106</t>
  </si>
  <si>
    <t>GSK210813MRB027</t>
  </si>
  <si>
    <t>GSK210813JGO128</t>
  </si>
  <si>
    <t>GSK210813REQ946</t>
  </si>
  <si>
    <t>GSK210813DFK405</t>
  </si>
  <si>
    <t>GSK210813WEV697</t>
  </si>
  <si>
    <t>GSK210813MOA580</t>
  </si>
  <si>
    <t>DMD/2108/13/YTCS4086</t>
  </si>
  <si>
    <t>GSK210813AIY482</t>
  </si>
  <si>
    <t>GSK210813VAU189</t>
  </si>
  <si>
    <t>GSK210813WSO720</t>
  </si>
  <si>
    <t>GSK210812FXU329</t>
  </si>
  <si>
    <t>GSK210813OTL315</t>
  </si>
  <si>
    <t>GSK210813GYP713</t>
  </si>
  <si>
    <t>GSK210813KDH902</t>
  </si>
  <si>
    <t>GS21013AHK931</t>
  </si>
  <si>
    <t>GSK210813SXU380</t>
  </si>
  <si>
    <t>GSK210813TPU410</t>
  </si>
  <si>
    <t>GSK210813FAV809</t>
  </si>
  <si>
    <t>GSK210813NIG017</t>
  </si>
  <si>
    <t>DMD/2108/13/WPVS7021</t>
  </si>
  <si>
    <t>GSK210813PYV873</t>
  </si>
  <si>
    <t>GSK210813FJA482</t>
  </si>
  <si>
    <t>GSK210813UZJ754</t>
  </si>
  <si>
    <t>GSK210813YNX315</t>
  </si>
  <si>
    <t>GSK210813QSM783</t>
  </si>
  <si>
    <t>DMD/2108/13/KBIS9081</t>
  </si>
  <si>
    <t>GSK210813ECT134</t>
  </si>
  <si>
    <t>DMD/2108/13/HVGW6589</t>
  </si>
  <si>
    <t>GSK210813PVS476</t>
  </si>
  <si>
    <t>GSK210813WMX723</t>
  </si>
  <si>
    <t>GSK210813BOX825</t>
  </si>
  <si>
    <t>GSK210813RAY741</t>
  </si>
  <si>
    <t>BKI032210030353</t>
  </si>
  <si>
    <t>BKI032210030403</t>
  </si>
  <si>
    <t>DMD/2108/13/QNEC0785</t>
  </si>
  <si>
    <t>GSK210813SRO792</t>
  </si>
  <si>
    <t>GSK210813ZXD517</t>
  </si>
  <si>
    <t>GSK210813SWH687</t>
  </si>
  <si>
    <t>GSK210813JGB176</t>
  </si>
  <si>
    <t>GSK210813EFQ093</t>
  </si>
  <si>
    <t>GSK210813WYR182</t>
  </si>
  <si>
    <t>GSK210813YPH974</t>
  </si>
  <si>
    <t>GSK210813COR370</t>
  </si>
  <si>
    <t>GSK210813MOP351</t>
  </si>
  <si>
    <t>GSK210813AGK785</t>
  </si>
  <si>
    <t>GSK210813VXB962</t>
  </si>
  <si>
    <t>GSK210812LGC395</t>
  </si>
  <si>
    <t>GSK210813NBY537</t>
  </si>
  <si>
    <t>GSK210813BUN078</t>
  </si>
  <si>
    <t>GSK210813UDO457</t>
  </si>
  <si>
    <t>GSK210813QRP275</t>
  </si>
  <si>
    <t>GSK210813BZH861</t>
  </si>
  <si>
    <t>GSK210813EJD572</t>
  </si>
  <si>
    <t>GSK210813HJR486</t>
  </si>
  <si>
    <t>GSK210813MAI395</t>
  </si>
  <si>
    <t>GSK210813HTZ749</t>
  </si>
  <si>
    <t>GSK210813BOM183</t>
  </si>
  <si>
    <t>GSK210813CIG249</t>
  </si>
  <si>
    <t>GSK210813DYM836</t>
  </si>
  <si>
    <t>GSK210813CPF639</t>
  </si>
  <si>
    <t>GSK210813FCY671</t>
  </si>
  <si>
    <t>GSK210812MQK306</t>
  </si>
  <si>
    <t>GSK210812ZLH892</t>
  </si>
  <si>
    <t>GSK210813XCI678</t>
  </si>
  <si>
    <t>GSK210813AXV761</t>
  </si>
  <si>
    <t>GSK210813WFK236</t>
  </si>
  <si>
    <t>GSK210813REU345</t>
  </si>
  <si>
    <t>GSK210813IQA520</t>
  </si>
  <si>
    <t>GSK210813MYT987</t>
  </si>
  <si>
    <t>GSK210813RZT916</t>
  </si>
  <si>
    <t>GSK210813BSJ483</t>
  </si>
  <si>
    <t>GSK210813PCX209</t>
  </si>
  <si>
    <t>GSK210813LCX506</t>
  </si>
  <si>
    <t>GSK210812CKS306</t>
  </si>
  <si>
    <t>GSK210813BGM573</t>
  </si>
  <si>
    <t>GSK210812IFY097</t>
  </si>
  <si>
    <t>GSK210813UHK359</t>
  </si>
  <si>
    <t>GSK210813EFM306</t>
  </si>
  <si>
    <t>GSK210813TYL349</t>
  </si>
  <si>
    <t>GSK210813EMU597</t>
  </si>
  <si>
    <t>GSK210813KRV523</t>
  </si>
  <si>
    <t>GSK210813AND592</t>
  </si>
  <si>
    <t>GSK210813KTO726</t>
  </si>
  <si>
    <t>GSK210813ZTQ947</t>
  </si>
  <si>
    <t>GSK210813CPH204</t>
  </si>
  <si>
    <t>GSK210813QLI157</t>
  </si>
  <si>
    <t>GSK210813PHJ671</t>
  </si>
  <si>
    <t>GSK210813VAH670</t>
  </si>
  <si>
    <t>GSK210813KOL268</t>
  </si>
  <si>
    <t>GSK210813URK573</t>
  </si>
  <si>
    <t>GSK210813LCD143</t>
  </si>
  <si>
    <t>GSK210813CIE470</t>
  </si>
  <si>
    <t>GSK210812ONT842</t>
  </si>
  <si>
    <t>GSK210813ZXR560</t>
  </si>
  <si>
    <t>GSK210813ILT967</t>
  </si>
  <si>
    <t>GSK210813IOW293</t>
  </si>
  <si>
    <t>GSK210813ETQ475</t>
  </si>
  <si>
    <t>GSK210813WJQ415</t>
  </si>
  <si>
    <t>GSK210813WOD602</t>
  </si>
  <si>
    <t>GSK210813PYA826</t>
  </si>
  <si>
    <t>GSK210813KNM041</t>
  </si>
  <si>
    <t>GSK210812RPD203</t>
  </si>
  <si>
    <t>GSK210813RIF079</t>
  </si>
  <si>
    <t>GSK210813JWL871</t>
  </si>
  <si>
    <t>GSK210813EUG426</t>
  </si>
  <si>
    <t>BKI032210030395</t>
  </si>
  <si>
    <t>DMD/2108/14/YARP8314</t>
  </si>
  <si>
    <t>GSK210814DOK168</t>
  </si>
  <si>
    <t>GSK210814DCI789</t>
  </si>
  <si>
    <t>GSK210814MWH740</t>
  </si>
  <si>
    <t>GSK210813FMQ694</t>
  </si>
  <si>
    <t>GSK210814COI948</t>
  </si>
  <si>
    <t>GSK210814TMD604</t>
  </si>
  <si>
    <t>GSK210814XKU340</t>
  </si>
  <si>
    <t>GSK210814YRG805</t>
  </si>
  <si>
    <t>GSK210814GDL943</t>
  </si>
  <si>
    <t>GSK210814GWS062</t>
  </si>
  <si>
    <t>GSK210814KPN326</t>
  </si>
  <si>
    <t>GSK210814DFV417</t>
  </si>
  <si>
    <t>GSK210814BJF910</t>
  </si>
  <si>
    <t>GSK210814FAY715</t>
  </si>
  <si>
    <t>GSK210814VSO325</t>
  </si>
  <si>
    <t>GSK210814FCU194</t>
  </si>
  <si>
    <t>GK20814QHR728</t>
  </si>
  <si>
    <t>GSK210814FTH273</t>
  </si>
  <si>
    <t>GSK210814DSJ538</t>
  </si>
  <si>
    <t>GSK210814FMD201</t>
  </si>
  <si>
    <t>GSK210814SLR784</t>
  </si>
  <si>
    <t>GSK210814SFJ598</t>
  </si>
  <si>
    <t>GSK210814NUC974</t>
  </si>
  <si>
    <t>GSK210814ULT374</t>
  </si>
  <si>
    <t>GSK210814DWA426</t>
  </si>
  <si>
    <t>GSK210814OLI045</t>
  </si>
  <si>
    <t>GSK210814IVF836</t>
  </si>
  <si>
    <t>GSK210814TDU987</t>
  </si>
  <si>
    <t>GSK210813MPA483</t>
  </si>
  <si>
    <t>GSK210814ZIJ307</t>
  </si>
  <si>
    <t>GSK210814KPY057</t>
  </si>
  <si>
    <t>GSK210814VIB298</t>
  </si>
  <si>
    <t>GSK210814LTO365</t>
  </si>
  <si>
    <t>GSK210814KWH698</t>
  </si>
  <si>
    <t>GSK210814RZL179</t>
  </si>
  <si>
    <t>GSK210814OGV608</t>
  </si>
  <si>
    <t>GSK210814YEB183</t>
  </si>
  <si>
    <t>GSK210814CBO804</t>
  </si>
  <si>
    <t>GSK210814OIH064</t>
  </si>
  <si>
    <t>GSK210814TFE802</t>
  </si>
  <si>
    <t>GSK210814SBE346</t>
  </si>
  <si>
    <t>GSK210814EBF706</t>
  </si>
  <si>
    <t>GSK210814KAD431</t>
  </si>
  <si>
    <t>GSK210814WZK908</t>
  </si>
  <si>
    <t>GSK210814RJV286</t>
  </si>
  <si>
    <t>GSK210814UTD021</t>
  </si>
  <si>
    <t>GSK210814HLC942</t>
  </si>
  <si>
    <t>GSK210814LVK746</t>
  </si>
  <si>
    <t>GSK210814WUJ358</t>
  </si>
  <si>
    <t>GSK210814XQH501</t>
  </si>
  <si>
    <t>GSK210814QOA385</t>
  </si>
  <si>
    <t>GSK210814FQH716</t>
  </si>
  <si>
    <t>GSK210813EGW146</t>
  </si>
  <si>
    <t>GSK210814XBC891</t>
  </si>
  <si>
    <t>GSK210814JWZ014</t>
  </si>
  <si>
    <t>GSK210814MYW804</t>
  </si>
  <si>
    <t>GSK210814JAL671</t>
  </si>
  <si>
    <t>GSK210814UMJ921</t>
  </si>
  <si>
    <t>GSK210814IED504</t>
  </si>
  <si>
    <t>GSK210814TQH036H</t>
  </si>
  <si>
    <t>14/08/2021</t>
  </si>
  <si>
    <t>21/08/2021 10:30 POD by Mohardi</t>
  </si>
  <si>
    <t>BKI032210030346</t>
  </si>
  <si>
    <t>DMD/2108/14/EHDB3251</t>
  </si>
  <si>
    <t>GSK210814YQJ253</t>
  </si>
  <si>
    <t>GSK210814JVC951</t>
  </si>
  <si>
    <t>GSK210814GDO405</t>
  </si>
  <si>
    <t>GSK210814DZX849</t>
  </si>
  <si>
    <t>GSK210814SMB769</t>
  </si>
  <si>
    <t>GSK210814COR567</t>
  </si>
  <si>
    <t>DMD/2108/14/LZPE8254</t>
  </si>
  <si>
    <t>GSK210814DGH214</t>
  </si>
  <si>
    <t>GSK210814JAC590</t>
  </si>
  <si>
    <t>DMD/2108/14/GBHY2907</t>
  </si>
  <si>
    <t>GSK210814OIK869</t>
  </si>
  <si>
    <t>DMD/2108/15/TDHS0496</t>
  </si>
  <si>
    <t>GSK210814LAC095</t>
  </si>
  <si>
    <t>GSK210815TLX718</t>
  </si>
  <si>
    <t>GSK210815RTQ629</t>
  </si>
  <si>
    <t>DMD/2108/15/LTQB7243</t>
  </si>
  <si>
    <t>GSK210815KSF143</t>
  </si>
  <si>
    <t>GSK210815VMY659</t>
  </si>
  <si>
    <t>GSK210815SQA865</t>
  </si>
  <si>
    <t>GSK210815YVK213</t>
  </si>
  <si>
    <t>GSK210815LOH142</t>
  </si>
  <si>
    <t>GSK210815WGP803</t>
  </si>
  <si>
    <t>GSK210815ETM917</t>
  </si>
  <si>
    <t>GSK210815LRV352</t>
  </si>
  <si>
    <t>GSK210815AWG391</t>
  </si>
  <si>
    <t>GSK210815XEK173</t>
  </si>
  <si>
    <t>GSK210815KGM940</t>
  </si>
  <si>
    <t>GSK210815IBQ314</t>
  </si>
  <si>
    <t>GSK210815FIS413</t>
  </si>
  <si>
    <t>GSK210815CEY267</t>
  </si>
  <si>
    <t>GSK210813LTU386</t>
  </si>
  <si>
    <t>GSK210814XDF803</t>
  </si>
  <si>
    <t>GSK210813JOZ785</t>
  </si>
  <si>
    <t>GSK210815GEZ567</t>
  </si>
  <si>
    <t>GSK210815UKI735</t>
  </si>
  <si>
    <t>GSK210813CGO807</t>
  </si>
  <si>
    <t>GSK210814UFM352</t>
  </si>
  <si>
    <t>GSK210815EUP748</t>
  </si>
  <si>
    <t>GSK210815RGQ249</t>
  </si>
  <si>
    <t>GSK210815RAE405</t>
  </si>
  <si>
    <t>GSK210815DSE654</t>
  </si>
  <si>
    <t>GSK210815RCY274</t>
  </si>
  <si>
    <t>GSK210815AEO430</t>
  </si>
  <si>
    <t>GSK210815DEB673</t>
  </si>
  <si>
    <t>GSK210814CEH490</t>
  </si>
  <si>
    <t>GSK210814FLH261</t>
  </si>
  <si>
    <t>GSK210815HDG239</t>
  </si>
  <si>
    <t>GSK210815ZPR678</t>
  </si>
  <si>
    <t>GSK210815USJ508</t>
  </si>
  <si>
    <t>GSK210814DET207</t>
  </si>
  <si>
    <t>GSK210815URM509</t>
  </si>
  <si>
    <t>GSK210814ULZ104</t>
  </si>
  <si>
    <t>GSK210814JPZ742</t>
  </si>
  <si>
    <t>GSK210815VEC341</t>
  </si>
  <si>
    <t>GSK210815EHQ516</t>
  </si>
  <si>
    <t>GSK210815FJY341</t>
  </si>
  <si>
    <t>GSK210814DIJ251</t>
  </si>
  <si>
    <t>GSK210815ASG761</t>
  </si>
  <si>
    <t>GSK210815SRP439</t>
  </si>
  <si>
    <t>GSK210815WTD095</t>
  </si>
  <si>
    <t>GSK210815RTE516</t>
  </si>
  <si>
    <t>GSK210815FZM348</t>
  </si>
  <si>
    <t>GSK210815SJY716</t>
  </si>
  <si>
    <t>GSK210815SMG189</t>
  </si>
  <si>
    <t>GSK210815MCB107</t>
  </si>
  <si>
    <t>GSK210815VBR836</t>
  </si>
  <si>
    <t>GSK210815BXT849</t>
  </si>
  <si>
    <t>GSK210815XMU238</t>
  </si>
  <si>
    <t>GSK210815MAB538</t>
  </si>
  <si>
    <t>GSK210815JYE394</t>
  </si>
  <si>
    <t>GSK210814WHV437</t>
  </si>
  <si>
    <t>GSK210814UAF871</t>
  </si>
  <si>
    <t>GSK210815JWQ714</t>
  </si>
  <si>
    <t>GSK210815QAK857</t>
  </si>
  <si>
    <t>GSK210815VET683</t>
  </si>
  <si>
    <t>GSK210815YMH329</t>
  </si>
  <si>
    <t>GSK210815TDL417</t>
  </si>
  <si>
    <t>GSK210815OIS908</t>
  </si>
  <si>
    <t>GSK210815BGS345</t>
  </si>
  <si>
    <t>GSK210814ZDX908</t>
  </si>
  <si>
    <t>GSK210815AJZ018</t>
  </si>
  <si>
    <t>GSK210815JOB321</t>
  </si>
  <si>
    <t>GSK210815LJB635</t>
  </si>
  <si>
    <t>GSK210815AVK394</t>
  </si>
  <si>
    <t>GSK210814TRM629</t>
  </si>
  <si>
    <t>GSK210815PWB287</t>
  </si>
  <si>
    <t>GSK210815TWX160</t>
  </si>
  <si>
    <t>GSK210815VMI129</t>
  </si>
  <si>
    <t>GSK210814HZG310</t>
  </si>
  <si>
    <t>GSK210815SGM065</t>
  </si>
  <si>
    <t>GSK210815AWY714</t>
  </si>
  <si>
    <t>GSK210815JYM892</t>
  </si>
  <si>
    <t>GSK210815CEL092</t>
  </si>
  <si>
    <t>GSK210814DEB109</t>
  </si>
  <si>
    <t>GSK210815COA217</t>
  </si>
  <si>
    <t>GSK210815EXG728</t>
  </si>
  <si>
    <t>GSK210815SPH583</t>
  </si>
  <si>
    <t>GSK210815HCV095</t>
  </si>
  <si>
    <t>GSK210815JER537</t>
  </si>
  <si>
    <t>GSK210815LPY859</t>
  </si>
  <si>
    <t>GSK210815GMT982</t>
  </si>
  <si>
    <t>GSK210815CQT260</t>
  </si>
  <si>
    <t>GSK210815UQV137</t>
  </si>
  <si>
    <t>GSK210815IEB853</t>
  </si>
  <si>
    <t>GSK210815UMT568</t>
  </si>
  <si>
    <t>GSK210815ABL315</t>
  </si>
  <si>
    <t>GSK210814RSO612</t>
  </si>
  <si>
    <t>GSK210815OBC194</t>
  </si>
  <si>
    <t>GSK210815EGM432</t>
  </si>
  <si>
    <t>GSK210815FNK823</t>
  </si>
  <si>
    <t>GSK210815PFL698</t>
  </si>
  <si>
    <t>GSK210815DXU698</t>
  </si>
  <si>
    <t>GSK210815XVC579</t>
  </si>
  <si>
    <t>GSK210815OMC319</t>
  </si>
  <si>
    <t>GSK210815GFQ570</t>
  </si>
  <si>
    <t>GSK210815SKB690</t>
  </si>
  <si>
    <t>GSK210815MFT615</t>
  </si>
  <si>
    <t>GSK210815CKF189</t>
  </si>
  <si>
    <t>GSK210815DHQ856</t>
  </si>
  <si>
    <t>GSK210815ATL350</t>
  </si>
  <si>
    <t>GSK210815GXL372</t>
  </si>
  <si>
    <t>GSK210815VIB230</t>
  </si>
  <si>
    <t>GSK210815PKU657</t>
  </si>
  <si>
    <t>GSK210815XTS578</t>
  </si>
  <si>
    <t>GSK210815UNX970</t>
  </si>
  <si>
    <t>GSK210815YJC094</t>
  </si>
  <si>
    <t>GSK210815VKL095</t>
  </si>
  <si>
    <t>GSK210815IJG589</t>
  </si>
  <si>
    <t>GSK210815YHP931</t>
  </si>
  <si>
    <t>GSK210815RVL348</t>
  </si>
  <si>
    <t>GSK210814UGK051</t>
  </si>
  <si>
    <t>GSK210815ENO716</t>
  </si>
  <si>
    <t>GSK210815DFZ869</t>
  </si>
  <si>
    <t>GSK210815FVR635</t>
  </si>
  <si>
    <t>GSK210815QFI587</t>
  </si>
  <si>
    <t>GSK210815QEG758</t>
  </si>
  <si>
    <t>GSK210815SBR652</t>
  </si>
  <si>
    <t>GSK210815XPU841</t>
  </si>
  <si>
    <t>GSK210815GKH846</t>
  </si>
  <si>
    <t>GSK210813EGN438</t>
  </si>
  <si>
    <t>GSK210815KUO785</t>
  </si>
  <si>
    <t>GSK210814FIM302</t>
  </si>
  <si>
    <t>GSK210815EVU340</t>
  </si>
  <si>
    <t>GSK210815HBY378</t>
  </si>
  <si>
    <t>GSK210815TLV267</t>
  </si>
  <si>
    <t>GSK210815ADN034</t>
  </si>
  <si>
    <t>GSK210815NZG901</t>
  </si>
  <si>
    <t>GSK210815HSG281</t>
  </si>
  <si>
    <t>GSK210815IVN429</t>
  </si>
  <si>
    <t>GSK210815GCH284</t>
  </si>
  <si>
    <t>GSK210815DMC347</t>
  </si>
  <si>
    <t>GSK210814JNZ136</t>
  </si>
  <si>
    <t>GSK210815EWI897</t>
  </si>
  <si>
    <t>GSK210815WFR406</t>
  </si>
  <si>
    <t>GSK210815VHX302</t>
  </si>
  <si>
    <t>GSK210815ERD705</t>
  </si>
  <si>
    <t>GSK210813MDU815</t>
  </si>
  <si>
    <t>GSK210814QOF105</t>
  </si>
  <si>
    <t>GSK210815MOV087</t>
  </si>
  <si>
    <t>GSK210815VLE681</t>
  </si>
  <si>
    <t>GSK210814HXJ948</t>
  </si>
  <si>
    <t>GSK210815AJG602</t>
  </si>
  <si>
    <t>GSK210815JTR928</t>
  </si>
  <si>
    <t>GSK210815EWV570</t>
  </si>
  <si>
    <t>GSK210815BPQ598</t>
  </si>
  <si>
    <t>GSK210815XEM071</t>
  </si>
  <si>
    <t>GSK210815OMU251</t>
  </si>
  <si>
    <t>GSK210815HRW942</t>
  </si>
  <si>
    <t>GSK210815JAT369</t>
  </si>
  <si>
    <t>GSK210815FXY139</t>
  </si>
  <si>
    <t>GSK210815JAC036</t>
  </si>
  <si>
    <t>GSK210815DNS973</t>
  </si>
  <si>
    <t>GSK210814TPG746</t>
  </si>
  <si>
    <t>GSK210815XIR714</t>
  </si>
  <si>
    <t>GSK210814VJY690</t>
  </si>
  <si>
    <t>GSK210815PZS403</t>
  </si>
  <si>
    <t>GSK210815ZWM518</t>
  </si>
  <si>
    <t>GSK210815ZVN280</t>
  </si>
  <si>
    <t>GSK210815YDK198</t>
  </si>
  <si>
    <t>GSK210815JNH657</t>
  </si>
  <si>
    <t>GSK210815JIF329</t>
  </si>
  <si>
    <t>GSK210815VHG679</t>
  </si>
  <si>
    <t>GSK210814TSW945</t>
  </si>
  <si>
    <t>GSK210815YMO360</t>
  </si>
  <si>
    <t>GSK210815CDQ142</t>
  </si>
  <si>
    <t>GSK210815KZM195</t>
  </si>
  <si>
    <t>GSK210815LGS246</t>
  </si>
  <si>
    <t>GSK210815WYL253</t>
  </si>
  <si>
    <t>GSK210815LYK640</t>
  </si>
  <si>
    <t>GSK210815PKN398</t>
  </si>
  <si>
    <t>GSK210815ASI712</t>
  </si>
  <si>
    <t>GSK210815ATZ265</t>
  </si>
  <si>
    <t>GSK210815CSP567</t>
  </si>
  <si>
    <t>GSK210815ONP052</t>
  </si>
  <si>
    <t>GSK210815QVU098</t>
  </si>
  <si>
    <t>GSK210815GYA830</t>
  </si>
  <si>
    <t>DMD/2108/15/CODB7356</t>
  </si>
  <si>
    <t>GSK210815VPN973</t>
  </si>
  <si>
    <t>GSK210815RNW387</t>
  </si>
  <si>
    <t>GSK210815NDW785</t>
  </si>
  <si>
    <t>GSK210814BTK280</t>
  </si>
  <si>
    <t>GSK210815HKT694</t>
  </si>
  <si>
    <t>GSK210814ROJ508</t>
  </si>
  <si>
    <t>GSK210815YAQ107</t>
  </si>
  <si>
    <t>GSK210815WQI341</t>
  </si>
  <si>
    <t>GSK210814WYC583</t>
  </si>
  <si>
    <t>BKI032210030379</t>
  </si>
  <si>
    <t>BKI032210029892</t>
  </si>
  <si>
    <t>DMD/2108/15/WUDG3641</t>
  </si>
  <si>
    <t>GSK210815ZNS617</t>
  </si>
  <si>
    <t>DMD/2108/15/EGVT3621</t>
  </si>
  <si>
    <t>GSK210815OJV615</t>
  </si>
  <si>
    <t>GSK210815JQD936</t>
  </si>
  <si>
    <t>GSK210815SCV053</t>
  </si>
  <si>
    <t>GSK210815EKL470</t>
  </si>
  <si>
    <t>GSK210815VCP379</t>
  </si>
  <si>
    <t>GSK210815KZU902</t>
  </si>
  <si>
    <t>GSK210815EKL037</t>
  </si>
  <si>
    <t>GSK210815LYH256</t>
  </si>
  <si>
    <t>DMP PN1 (PONTIANAK)</t>
  </si>
  <si>
    <t>DMD/2108/15/SZVM8029</t>
  </si>
  <si>
    <t>GSK210815IUR841</t>
  </si>
  <si>
    <t>GSK210815XMF841</t>
  </si>
  <si>
    <t>BKI032210030338</t>
  </si>
  <si>
    <t>DMD/2108/16/JMIF0945</t>
  </si>
  <si>
    <t>GSK210815AXE314</t>
  </si>
  <si>
    <t>GSK210816VCE824</t>
  </si>
  <si>
    <t>GSK210816MXG869</t>
  </si>
  <si>
    <t>GSK210816RJG607</t>
  </si>
  <si>
    <t>GSK210815BPG291</t>
  </si>
  <si>
    <t>GSK210816FTX913</t>
  </si>
  <si>
    <t>GSK210816CXR256</t>
  </si>
  <si>
    <t>GSK210816YPH768</t>
  </si>
  <si>
    <t>GSK210816TFK735</t>
  </si>
  <si>
    <t>GSK210816DOV718</t>
  </si>
  <si>
    <t>GSK210816DKA142</t>
  </si>
  <si>
    <t>GSK210815NSQ592</t>
  </si>
  <si>
    <t>GSK210815YHJ803</t>
  </si>
  <si>
    <t>GSK210816CZB497</t>
  </si>
  <si>
    <t>GSK210816YUD380</t>
  </si>
  <si>
    <t>GSK210816MSD406</t>
  </si>
  <si>
    <t>GSK210815MLS764</t>
  </si>
  <si>
    <t>GSK210815EWP437</t>
  </si>
  <si>
    <t>GSK210816ZCP045</t>
  </si>
  <si>
    <t>GSK210816OSZ071</t>
  </si>
  <si>
    <t>GSK210816LBU583</t>
  </si>
  <si>
    <t>GSK210816TNH345</t>
  </si>
  <si>
    <t>GSK210816MVJ097</t>
  </si>
  <si>
    <t>GSK210816WYZ026</t>
  </si>
  <si>
    <t>GSK210816BCF481</t>
  </si>
  <si>
    <t>GSK210816ECO376</t>
  </si>
  <si>
    <t>GSK210816VJA842</t>
  </si>
  <si>
    <t>GSK210815EPX743</t>
  </si>
  <si>
    <t>GSK210816RFP436</t>
  </si>
  <si>
    <t>GSK210816KZO056</t>
  </si>
  <si>
    <t>GSK210816NDA890</t>
  </si>
  <si>
    <t>GSK210815VDM516</t>
  </si>
  <si>
    <t>GSK210816ZOS407</t>
  </si>
  <si>
    <t>GSK210816BQJ841</t>
  </si>
  <si>
    <t>GSK210816ZBC930</t>
  </si>
  <si>
    <t>GSK210815FNH768</t>
  </si>
  <si>
    <t>GSK210815RSP276</t>
  </si>
  <si>
    <t>GSK210816GBM507</t>
  </si>
  <si>
    <t>GSK210816QGE184</t>
  </si>
  <si>
    <t>GSK210816HCL218</t>
  </si>
  <si>
    <t>GSK210816RZL019</t>
  </si>
  <si>
    <t>GSK210816IBV692</t>
  </si>
  <si>
    <t>GSK210816KIH730</t>
  </si>
  <si>
    <t>GSK210816QSB865</t>
  </si>
  <si>
    <t>GSK210815TOM104</t>
  </si>
  <si>
    <t>GSK210816ORY790</t>
  </si>
  <si>
    <t>GSK210815WIA972</t>
  </si>
  <si>
    <t>GSK210816ZIR081</t>
  </si>
  <si>
    <t>GSK210816DGA675</t>
  </si>
  <si>
    <t>GSK210815OMN892</t>
  </si>
  <si>
    <t>GSK210816POV280</t>
  </si>
  <si>
    <t>GSK210816ODW610</t>
  </si>
  <si>
    <t>GSK210816PAM708</t>
  </si>
  <si>
    <t>GSK210816EKQ762</t>
  </si>
  <si>
    <t>GSK210816BYI359</t>
  </si>
  <si>
    <t>GSK210816AFX852</t>
  </si>
  <si>
    <t>GSK210816NYZ721</t>
  </si>
  <si>
    <t>GSK210815GKJ465</t>
  </si>
  <si>
    <t>GSK210816URD134</t>
  </si>
  <si>
    <t>GSK210816EKX164</t>
  </si>
  <si>
    <t>DMD/2108/16/RTQN8403</t>
  </si>
  <si>
    <t>GSK210815NOX890</t>
  </si>
  <si>
    <t>GSK210816XWP250</t>
  </si>
  <si>
    <t>GSK210816WLA183</t>
  </si>
  <si>
    <t>GSK210815IXP863</t>
  </si>
  <si>
    <t>GSK210816MWI567</t>
  </si>
  <si>
    <t>GSK210816DRG452</t>
  </si>
  <si>
    <t>21/08/2021 15:25 POD by Mohardi</t>
  </si>
  <si>
    <t>BKI032210030361</t>
  </si>
  <si>
    <t>DMD/2108/17/GMQJ6957</t>
  </si>
  <si>
    <t>GSK210817CYW473</t>
  </si>
  <si>
    <t>GSK210817ZJR612</t>
  </si>
  <si>
    <t>GSK210817GWU142</t>
  </si>
  <si>
    <t>GSK210817IXH851</t>
  </si>
  <si>
    <t>GSK210817WJR019</t>
  </si>
  <si>
    <t>GSK210817SUN145</t>
  </si>
  <si>
    <t>GSK210817JXY198</t>
  </si>
  <si>
    <t>GSK210817HQR754</t>
  </si>
  <si>
    <t>GSK210817LVP967</t>
  </si>
  <si>
    <t>GSK210817JMV256</t>
  </si>
  <si>
    <t>GSK210817RFW398</t>
  </si>
  <si>
    <t>GSK210817BHG462</t>
  </si>
  <si>
    <t>GSK210817CZA521</t>
  </si>
  <si>
    <t>GSK210817TXB973</t>
  </si>
  <si>
    <t>GSK210817SOM432</t>
  </si>
  <si>
    <t>GSK210817AVH593</t>
  </si>
  <si>
    <t>GSK210817RCB932</t>
  </si>
  <si>
    <t>GSK210817BFY741</t>
  </si>
  <si>
    <t>GSK210817DYU759</t>
  </si>
  <si>
    <t>GSK210817JKU281</t>
  </si>
  <si>
    <t>GSK210817GFJ578</t>
  </si>
  <si>
    <t>GSK210817LNW146</t>
  </si>
  <si>
    <t>GSK210817DSB371</t>
  </si>
  <si>
    <t>GSK210817MCB574</t>
  </si>
  <si>
    <t>GSK210817PBK975</t>
  </si>
  <si>
    <t>GSK210817HDY604</t>
  </si>
  <si>
    <t>GSK210817KDE271</t>
  </si>
  <si>
    <t>GSK210817IPD139</t>
  </si>
  <si>
    <t>GSK210817GVB673</t>
  </si>
  <si>
    <t>GSK210817XVK925</t>
  </si>
  <si>
    <t>GSK210817BNJ386</t>
  </si>
  <si>
    <t>GSK210817ZVE678</t>
  </si>
  <si>
    <t>GSK210817EOW894</t>
  </si>
  <si>
    <t>GSK210817GDP103</t>
  </si>
  <si>
    <t>GSK210817HZY751</t>
  </si>
  <si>
    <t>GSK210817TWM693</t>
  </si>
  <si>
    <t>GSK210817CPE538</t>
  </si>
  <si>
    <t>GSK210817GKX615</t>
  </si>
  <si>
    <t>GSK210817XGZ076</t>
  </si>
  <si>
    <t>GSK210817XQL649</t>
  </si>
  <si>
    <t>GSK210817SPT493</t>
  </si>
  <si>
    <t>GSK210817PMQ786</t>
  </si>
  <si>
    <t>GSK210817VZO186</t>
  </si>
  <si>
    <t>GSK210817WEA124</t>
  </si>
  <si>
    <t>GSK210817ZWG462</t>
  </si>
  <si>
    <t>GSK210817LJW026</t>
  </si>
  <si>
    <t>GSK210817HDI276</t>
  </si>
  <si>
    <t>GSK210817MHR213</t>
  </si>
  <si>
    <t>GSK210817FPV482</t>
  </si>
  <si>
    <t>GSK210817APG481</t>
  </si>
  <si>
    <t>GSK210817MJQ294</t>
  </si>
  <si>
    <t>GSK210817ZLT926</t>
  </si>
  <si>
    <t>GSK210817FXW850</t>
  </si>
  <si>
    <t>GSK210817VBC890</t>
  </si>
  <si>
    <t>GSK210817IMZ467</t>
  </si>
  <si>
    <t>GSK210817KZC574</t>
  </si>
  <si>
    <t>GSK210817ASP035</t>
  </si>
  <si>
    <t>GSK210817ZEO087</t>
  </si>
  <si>
    <t>GSK210817OTM471</t>
  </si>
  <si>
    <t>GSK210817GAI715</t>
  </si>
  <si>
    <t>GSK210817RDC841</t>
  </si>
  <si>
    <t>GSK210817VAP068</t>
  </si>
  <si>
    <t>GSK210817ZCI471</t>
  </si>
  <si>
    <t>GSK210817QVU462</t>
  </si>
  <si>
    <t>GSK210817UXN491</t>
  </si>
  <si>
    <t>GSK210817RWZ897</t>
  </si>
  <si>
    <t>GSK210817LJX310</t>
  </si>
  <si>
    <t>GSK210817YOE504</t>
  </si>
  <si>
    <t>GSK210817ACE934</t>
  </si>
  <si>
    <t>GSK210817DQZ384</t>
  </si>
  <si>
    <t>GSK210817POI865</t>
  </si>
  <si>
    <t>GSK210817KTO592</t>
  </si>
  <si>
    <t>GSK210817BRM916</t>
  </si>
  <si>
    <t>GSK210817MHP984</t>
  </si>
  <si>
    <t>GSK210816KYD549</t>
  </si>
  <si>
    <t>GSK210816YKB498</t>
  </si>
  <si>
    <t>GSK210817CPG690</t>
  </si>
  <si>
    <t>GSK210817FVH580</t>
  </si>
  <si>
    <t>GSK210817YFP160</t>
  </si>
  <si>
    <t>GSK210817EUS803</t>
  </si>
  <si>
    <t>GSK210816NLS512</t>
  </si>
  <si>
    <t>GSK210817GZF387</t>
  </si>
  <si>
    <t>GSK210817RBI785</t>
  </si>
  <si>
    <t>GSK210817CQO208</t>
  </si>
  <si>
    <t>GSK210816WAU156</t>
  </si>
  <si>
    <t>GSK210817RBL291</t>
  </si>
  <si>
    <t>GSK210817APL864</t>
  </si>
  <si>
    <t>GSK210817VFN629</t>
  </si>
  <si>
    <t>GSK210816YPI137</t>
  </si>
  <si>
    <t>GSK210817GPJ403</t>
  </si>
  <si>
    <t>GSK210817QNM731</t>
  </si>
  <si>
    <t>GSK210817KHL154</t>
  </si>
  <si>
    <t>GSK210817DQA431</t>
  </si>
  <si>
    <t>GSK210817UKF527</t>
  </si>
  <si>
    <t>GSK210817ORC645</t>
  </si>
  <si>
    <t>GSK210817VTO615</t>
  </si>
  <si>
    <t>GSK210817LRN315</t>
  </si>
  <si>
    <t>GSK210817IVH054</t>
  </si>
  <si>
    <t>GSK210817KMD253</t>
  </si>
  <si>
    <t>GSK210817FLG512</t>
  </si>
  <si>
    <t>GSK210817HYO451</t>
  </si>
  <si>
    <t>GSK210817LEA968</t>
  </si>
  <si>
    <t>GSK210817HPL427</t>
  </si>
  <si>
    <t>GSK210817ALN194</t>
  </si>
  <si>
    <t>GSK210817JNM279</t>
  </si>
  <si>
    <t>GSK210816TCA091</t>
  </si>
  <si>
    <t>GSK210817MCE527</t>
  </si>
  <si>
    <t>GSK210817IHG041</t>
  </si>
  <si>
    <t>GSK210817NMG254</t>
  </si>
  <si>
    <t>GSK210817DKG564</t>
  </si>
  <si>
    <t>GSK210817RKB591</t>
  </si>
  <si>
    <t>GSK217317E)M017</t>
  </si>
  <si>
    <t>GSK210817PKR103</t>
  </si>
  <si>
    <t>GSK210816GTP679</t>
  </si>
  <si>
    <t>GSK210817ROZ135</t>
  </si>
  <si>
    <t>GSK210817ULN194</t>
  </si>
  <si>
    <t>GSK210816WUY125</t>
  </si>
  <si>
    <t>GSK210817ZPR820</t>
  </si>
  <si>
    <t>GSK210817WUX543</t>
  </si>
  <si>
    <t>GSK210817EFT927</t>
  </si>
  <si>
    <t>GSK210817UMJ709</t>
  </si>
  <si>
    <t>GSK210817IBD527</t>
  </si>
  <si>
    <t>GSK210817DVJ240</t>
  </si>
  <si>
    <t>GSK210817ENQ386</t>
  </si>
  <si>
    <t>GSK210816OJD105</t>
  </si>
  <si>
    <t>GSK210817JLW147</t>
  </si>
  <si>
    <t>GSK210817RUV685</t>
  </si>
  <si>
    <t>GSK210817PSW471</t>
  </si>
  <si>
    <t>GSK210817VZQ326</t>
  </si>
  <si>
    <t>GSK210817TAQ931</t>
  </si>
  <si>
    <t>GSK210817THJ297</t>
  </si>
  <si>
    <t>GSK210817RFM687</t>
  </si>
  <si>
    <t>GSK210817KGS728</t>
  </si>
  <si>
    <t>GSK210817IRM463</t>
  </si>
  <si>
    <t>GSK210817KGH503</t>
  </si>
  <si>
    <t>GSK210817BYP726</t>
  </si>
  <si>
    <t xml:space="preserve"> GSK210817MGX740</t>
  </si>
  <si>
    <t>GSK210817IDU386</t>
  </si>
  <si>
    <t>GSK210817RYM073</t>
  </si>
  <si>
    <t>GSK210817YKU250</t>
  </si>
  <si>
    <t>GSK210817QGP261</t>
  </si>
  <si>
    <t>GSK210817AOK715</t>
  </si>
  <si>
    <t>GSK210817JBZ965</t>
  </si>
  <si>
    <t>GSK210817DOU892</t>
  </si>
  <si>
    <t>GSK210817SDX568</t>
  </si>
  <si>
    <t>GSK210817TVO415</t>
  </si>
  <si>
    <t>GSK210817AIS137</t>
  </si>
  <si>
    <t>GSK210817FKZ486</t>
  </si>
  <si>
    <t>GSK210817KFZ837</t>
  </si>
  <si>
    <t>GSK210817RTK634</t>
  </si>
  <si>
    <t>GSK210817RQP039</t>
  </si>
  <si>
    <t>GSK210817RSU431</t>
  </si>
  <si>
    <t>GSK210817MYU153</t>
  </si>
  <si>
    <t>GSK210817TLM958</t>
  </si>
  <si>
    <t>GSK210817TMB921</t>
  </si>
  <si>
    <t>GSK210817AKT562</t>
  </si>
  <si>
    <t>GSK210817URD081</t>
  </si>
  <si>
    <t>GSK210817EZW703</t>
  </si>
  <si>
    <t>GSK210817FHJ065</t>
  </si>
  <si>
    <t>GSK210817TSU219</t>
  </si>
  <si>
    <t>GSK210817LQB329</t>
  </si>
  <si>
    <t>GSK210817JOT478</t>
  </si>
  <si>
    <t>GSK210817FSZ731</t>
  </si>
  <si>
    <t>GSK210817QTG072</t>
  </si>
  <si>
    <t>GSK210817MYJ387</t>
  </si>
  <si>
    <t>GSK210817FLC930</t>
  </si>
  <si>
    <t>GSK210817BYC371</t>
  </si>
  <si>
    <t>DMD/2108/17/JIGF4395</t>
  </si>
  <si>
    <t>GSK210817QHI419</t>
  </si>
  <si>
    <t>GSK210817GTP415</t>
  </si>
  <si>
    <t>GSK210817UIH643</t>
  </si>
  <si>
    <t>GSK210817SUP432</t>
  </si>
  <si>
    <t>GSK210817QUD609</t>
  </si>
  <si>
    <t>GSK210817HAP693</t>
  </si>
  <si>
    <t>GSK210817CVB178</t>
  </si>
  <si>
    <t>BKI032210030387</t>
  </si>
  <si>
    <t>DMD/2108/18/FKJP2963</t>
  </si>
  <si>
    <t>GSK210818CJD286</t>
  </si>
  <si>
    <t>GSK210818LKV905</t>
  </si>
  <si>
    <t>GSK210818HEJ302</t>
  </si>
  <si>
    <t>GSK210818MFA356</t>
  </si>
  <si>
    <t>DMD/2108/18/KZXL1708</t>
  </si>
  <si>
    <t>GSK210814DKV312</t>
  </si>
  <si>
    <t>GSK210817GAT672</t>
  </si>
  <si>
    <t>GSK210818PNA890</t>
  </si>
  <si>
    <t>GSK210818JMP358</t>
  </si>
  <si>
    <t>GSK210818YGA432</t>
  </si>
  <si>
    <t>GSK210818NPU185</t>
  </si>
  <si>
    <t>GSK210818IMU417</t>
  </si>
  <si>
    <t>GSK210817FOH913</t>
  </si>
  <si>
    <t>GSK210816YRA481</t>
  </si>
  <si>
    <t>GSK210818SVX794</t>
  </si>
  <si>
    <t>GSK210818AHV568</t>
  </si>
  <si>
    <t>GSK210817VBE348</t>
  </si>
  <si>
    <t>GSK210818OET684</t>
  </si>
  <si>
    <t>GSK210818OKP296</t>
  </si>
  <si>
    <t>GSK210818BWX372</t>
  </si>
  <si>
    <t>GSK210818YMG127</t>
  </si>
  <si>
    <t>GSK210818RAX159</t>
  </si>
  <si>
    <t>GSK210818XPL930</t>
  </si>
  <si>
    <t>GSK210818SPR637</t>
  </si>
  <si>
    <t>GSK210818JGU407</t>
  </si>
  <si>
    <t>GSK210818GKS761</t>
  </si>
  <si>
    <t>GSK210818GQP607</t>
  </si>
  <si>
    <t>GSK210817ECX320</t>
  </si>
  <si>
    <t>GSK210818YWF827</t>
  </si>
  <si>
    <t>GSK210818SQD046</t>
  </si>
  <si>
    <t>GSK210817HNF491</t>
  </si>
  <si>
    <t>GSK210818MXH627</t>
  </si>
  <si>
    <t>GSK210818ZBP503</t>
  </si>
  <si>
    <t>GSK210818KMQ361</t>
  </si>
  <si>
    <t>GSK210817ZTA198</t>
  </si>
  <si>
    <t>GSK210818XYH987</t>
  </si>
  <si>
    <t>GSK210818NUQ372</t>
  </si>
  <si>
    <t>GSK210818DKC247</t>
  </si>
  <si>
    <t>GSK210818HXB531</t>
  </si>
  <si>
    <t>GSK210818QJU685</t>
  </si>
  <si>
    <t>GSK210818RIM852</t>
  </si>
  <si>
    <t>GSK210818YDL570</t>
  </si>
  <si>
    <t>GSK210818PAM946</t>
  </si>
  <si>
    <t>GSK210818UAC718</t>
  </si>
  <si>
    <t>GSK210817BOR048</t>
  </si>
  <si>
    <t>GSK210818ETZ307</t>
  </si>
  <si>
    <t>GSK210814PGJ835</t>
  </si>
  <si>
    <t>GSK210818OAF297</t>
  </si>
  <si>
    <t>GSK210818SCU058</t>
  </si>
  <si>
    <t>GSK210817KPO235</t>
  </si>
  <si>
    <t>GSK210817TWL014</t>
  </si>
  <si>
    <t>GSK210818NGT892</t>
  </si>
  <si>
    <t>GSK210818OZL285</t>
  </si>
  <si>
    <t>GSK210817VHD879</t>
  </si>
  <si>
    <t>GSK210818LJB365</t>
  </si>
  <si>
    <t>GSK210818PZW546</t>
  </si>
  <si>
    <t>GSK210817QJC495</t>
  </si>
  <si>
    <t>GSK210818MBN062</t>
  </si>
  <si>
    <t>GSK210818UVC956</t>
  </si>
  <si>
    <t>GSK210818XDE567</t>
  </si>
  <si>
    <t>GSK210818AHI325</t>
  </si>
  <si>
    <t>GSK210818OVS582</t>
  </si>
  <si>
    <t>GSK210818HUZ416</t>
  </si>
  <si>
    <t>GSK210818XMP570</t>
  </si>
  <si>
    <t>GSK210818QMY928</t>
  </si>
  <si>
    <t>GSK210817MBH089</t>
  </si>
  <si>
    <t>GSK210818WDA895</t>
  </si>
  <si>
    <t>GSK210817ZUL137</t>
  </si>
  <si>
    <t>GSK210817WMD408</t>
  </si>
  <si>
    <t>GSK210816GSV436</t>
  </si>
  <si>
    <t>GSK210818ZHG482</t>
  </si>
  <si>
    <t>GSK210818BNP263</t>
  </si>
  <si>
    <t>GSK210818PTB927</t>
  </si>
  <si>
    <t>GSK210818JUI183</t>
  </si>
  <si>
    <t>GSK210818EYC145</t>
  </si>
  <si>
    <t>GSK210818ERY732</t>
  </si>
  <si>
    <t>GSK210815BOE302</t>
  </si>
  <si>
    <t>GSK210818BZD643</t>
  </si>
  <si>
    <t>GSK210815PJW015</t>
  </si>
  <si>
    <t>GSK210818OPU684</t>
  </si>
  <si>
    <t>GSK210818ODJ603</t>
  </si>
  <si>
    <t>GSK210818RTQ796</t>
  </si>
  <si>
    <t>GSK210818YFM351</t>
  </si>
  <si>
    <t>GSK210817TOF346</t>
  </si>
  <si>
    <t>GSK210818QXW985</t>
  </si>
  <si>
    <t>GSK210817JLB209</t>
  </si>
  <si>
    <t>GSK210817JXY812</t>
  </si>
  <si>
    <t>GSK210817NTS095</t>
  </si>
  <si>
    <t>GSK210818XJO324</t>
  </si>
  <si>
    <t>GSK210818ZHW610</t>
  </si>
  <si>
    <t>GSK210815CTD107</t>
  </si>
  <si>
    <t>GSK210818HVX972</t>
  </si>
  <si>
    <t>GSK210818JKR237</t>
  </si>
  <si>
    <t>GSK210818JZO974</t>
  </si>
  <si>
    <t>GSK210818PMI470</t>
  </si>
  <si>
    <t>GSK210817ZKR439</t>
  </si>
  <si>
    <t>GSK210818ZDF158</t>
  </si>
  <si>
    <t>GSK210818LVG359</t>
  </si>
  <si>
    <t>GSK210818HSX238</t>
  </si>
  <si>
    <t>GSK210818VAJ956</t>
  </si>
  <si>
    <t>GSK210818TWV132</t>
  </si>
  <si>
    <t>GSK210818LDA567</t>
  </si>
  <si>
    <t>GSK210818UOB523</t>
  </si>
  <si>
    <t>GSK210817PFA586</t>
  </si>
  <si>
    <t>GSK210818TPE435</t>
  </si>
  <si>
    <t>GSK210818ZRP291</t>
  </si>
  <si>
    <t>GSK210818YIQ502</t>
  </si>
  <si>
    <t>GSK210818EZR290</t>
  </si>
  <si>
    <t>GSK210818JIX536</t>
  </si>
  <si>
    <t>GSK210818KOI480</t>
  </si>
  <si>
    <t>GSK210816LRS029</t>
  </si>
  <si>
    <t>GSK210817QDY573</t>
  </si>
  <si>
    <t>GSK210818LXA863</t>
  </si>
  <si>
    <t>GSK210818EYA289</t>
  </si>
  <si>
    <t>GSK210818LKD659</t>
  </si>
  <si>
    <t>GSK210818FZB294</t>
  </si>
  <si>
    <t>GSK210818GIR413</t>
  </si>
  <si>
    <t>GSK210818DMW219</t>
  </si>
  <si>
    <t>GSK210818UBR736</t>
  </si>
  <si>
    <t>GSK210818PGW729</t>
  </si>
  <si>
    <t>GSK210818ZND295</t>
  </si>
  <si>
    <t>GSK210817QYU709</t>
  </si>
  <si>
    <t>GSK210818BDU943</t>
  </si>
  <si>
    <t>GSK210818KCX712</t>
  </si>
  <si>
    <t>GSK210818JXU273</t>
  </si>
  <si>
    <t>GSK210818DTE714</t>
  </si>
  <si>
    <t>GSK210818AKX087</t>
  </si>
  <si>
    <t>GSK210818POM564</t>
  </si>
  <si>
    <t>GSK210818VQP201</t>
  </si>
  <si>
    <t>GSK210817HPK510</t>
  </si>
  <si>
    <t>GSK210817RWB510</t>
  </si>
  <si>
    <t>GSK210818XOV031</t>
  </si>
  <si>
    <t>GSK210817AIP476</t>
  </si>
  <si>
    <t>GSK210818ODQ689</t>
  </si>
  <si>
    <t>GSK210818PKZ509</t>
  </si>
  <si>
    <t>GSK210818GJO036</t>
  </si>
  <si>
    <t>GSK210816KCM930</t>
  </si>
  <si>
    <t>GSK210818SOY316</t>
  </si>
  <si>
    <t>GSK210818MCY029</t>
  </si>
  <si>
    <t>GSK210818QWL976</t>
  </si>
  <si>
    <t>GSK210818EDJ315</t>
  </si>
  <si>
    <t>GSK210817XDI052</t>
  </si>
  <si>
    <t>GSK210817KOP157</t>
  </si>
  <si>
    <t>GSK210818DPF305</t>
  </si>
  <si>
    <t>GSK210818XNZ143</t>
  </si>
  <si>
    <t>GSK210818ZAV865</t>
  </si>
  <si>
    <t>GSK210818AWX196</t>
  </si>
  <si>
    <t>GSK210818NPR396</t>
  </si>
  <si>
    <t>GSK210818YAV630</t>
  </si>
  <si>
    <t>GSK210818BQL630</t>
  </si>
  <si>
    <t>GSK210818AMU296</t>
  </si>
  <si>
    <t>KM. FAJAR 5</t>
  </si>
  <si>
    <t>23/08/2021 15:19 POD by Farhan</t>
  </si>
  <si>
    <t>BKI032210030809</t>
  </si>
  <si>
    <t xml:space="preserve"> 011/PCI/K1/VIII/21</t>
  </si>
  <si>
    <t xml:space="preserve"> 30 Agustus 2021</t>
  </si>
  <si>
    <t>DMD/2108/17/IXBU9421</t>
  </si>
  <si>
    <t>GSK210817ZWP063</t>
  </si>
  <si>
    <t>GSK210817FJZ589</t>
  </si>
  <si>
    <t>GSK210817GAT135</t>
  </si>
  <si>
    <t>GSK210817RWM453</t>
  </si>
  <si>
    <t>GSK210817TOD953</t>
  </si>
  <si>
    <t>GSK210817BEY547</t>
  </si>
  <si>
    <t>GSK210817QMR147</t>
  </si>
  <si>
    <t>GSK210817GMJ214</t>
  </si>
  <si>
    <t>GSK210817OWA962</t>
  </si>
  <si>
    <t>GSK210817QUV897</t>
  </si>
  <si>
    <t>GSK210817MRW163</t>
  </si>
  <si>
    <t>GSK210817HLO579</t>
  </si>
  <si>
    <t>GSK210817LAH590</t>
  </si>
  <si>
    <t>GSK210817MUF640</t>
  </si>
  <si>
    <t>BKI032210030825</t>
  </si>
  <si>
    <t>DMD/2108/19/FOCT0617</t>
  </si>
  <si>
    <t>GSK210819ULD091</t>
  </si>
  <si>
    <t>GSK210819QUT152</t>
  </si>
  <si>
    <t>GSK210819OGA932</t>
  </si>
  <si>
    <t>GSK210819MEJ360</t>
  </si>
  <si>
    <t>GSK210819LET781</t>
  </si>
  <si>
    <t>GSK210819OSD974</t>
  </si>
  <si>
    <t>GSK210819IRA149</t>
  </si>
  <si>
    <t>GSK210819KLV174</t>
  </si>
  <si>
    <t>GSK210819HSN052</t>
  </si>
  <si>
    <t>GSK210819BJN268</t>
  </si>
  <si>
    <t>GSK210819ISA073</t>
  </si>
  <si>
    <t>GSK210819OCX249</t>
  </si>
  <si>
    <t>GSK210819NFO758</t>
  </si>
  <si>
    <t>GSK210819MCK870</t>
  </si>
  <si>
    <t>GSK210818KJM057</t>
  </si>
  <si>
    <t>GSK210819BHW102</t>
  </si>
  <si>
    <t>GSK210819LCK340</t>
  </si>
  <si>
    <t>GSK210818JTN064</t>
  </si>
  <si>
    <t>GSK210819LRO972</t>
  </si>
  <si>
    <t>GSK210819ISY950</t>
  </si>
  <si>
    <t>GSK210819PBG861</t>
  </si>
  <si>
    <t>GSK210819QZM174</t>
  </si>
  <si>
    <t>GSK210819VDU157</t>
  </si>
  <si>
    <t>GSK210818NYO758</t>
  </si>
  <si>
    <t>GSK210819BNZ479</t>
  </si>
  <si>
    <t>GSK210819HRD698</t>
  </si>
  <si>
    <t>GSK210819HNT369</t>
  </si>
  <si>
    <t>GSK210819XLD079</t>
  </si>
  <si>
    <t>GSK210819SLO539</t>
  </si>
  <si>
    <t>GSK210819MFQ572</t>
  </si>
  <si>
    <t>GSK210819QHO045</t>
  </si>
  <si>
    <t>GSK210819EIF471</t>
  </si>
  <si>
    <t>GSK210819RZY172</t>
  </si>
  <si>
    <t>GSK210819BUD196</t>
  </si>
  <si>
    <t>GSK210819VKJ356</t>
  </si>
  <si>
    <t>GSK210819CSZ069</t>
  </si>
  <si>
    <t>GSK210819AGO180</t>
  </si>
  <si>
    <t>GSK210819LCG805</t>
  </si>
  <si>
    <t>GSK210819EOU617</t>
  </si>
  <si>
    <t>GSK210819WFP382</t>
  </si>
  <si>
    <t>GSK210819XBY072</t>
  </si>
  <si>
    <t>GSK210819IQG614</t>
  </si>
  <si>
    <t>GSK210819LKR205</t>
  </si>
  <si>
    <t>GSK210819VNZ410</t>
  </si>
  <si>
    <t>GSK210819HQS802</t>
  </si>
  <si>
    <t>GSK210819TXP875</t>
  </si>
  <si>
    <t>GSK210817NWE703</t>
  </si>
  <si>
    <t>GSK210819CMP014</t>
  </si>
  <si>
    <t>GSK210819SKO205</t>
  </si>
  <si>
    <t>GSK210819JAL124</t>
  </si>
  <si>
    <t>GSK210819LDU649</t>
  </si>
  <si>
    <t>GSK210819PDI231</t>
  </si>
  <si>
    <t>GSK210819MDV915</t>
  </si>
  <si>
    <t>GSK210819WVX185</t>
  </si>
  <si>
    <t>GSK210819YAS027</t>
  </si>
  <si>
    <t>GSK210819BHE642</t>
  </si>
  <si>
    <t>GSK210819VFD254</t>
  </si>
  <si>
    <t>GSK210819OKI865</t>
  </si>
  <si>
    <t>GSK210819VHC197</t>
  </si>
  <si>
    <t>GSK210818OFE037</t>
  </si>
  <si>
    <t>GSK210819FJZ940</t>
  </si>
  <si>
    <t>GSK210817UFQ240</t>
  </si>
  <si>
    <t>GSK210819KVX403</t>
  </si>
  <si>
    <t>GSK210819ROA187</t>
  </si>
  <si>
    <t>GSK210819MCH761</t>
  </si>
  <si>
    <t>GSK210819SEN236</t>
  </si>
  <si>
    <t>GSK210819HKV870</t>
  </si>
  <si>
    <t>GSK210819WAF598</t>
  </si>
  <si>
    <t>GSK210819FLJ687</t>
  </si>
  <si>
    <t>GSK210819BGT103</t>
  </si>
  <si>
    <t>GSK210817USW234</t>
  </si>
  <si>
    <t>GSK210819NXL573</t>
  </si>
  <si>
    <t>GSK210819DRX379</t>
  </si>
  <si>
    <t>GSK210819WND735</t>
  </si>
  <si>
    <t>GSK210819PQI537</t>
  </si>
  <si>
    <t>GSK210819AHU397</t>
  </si>
  <si>
    <t>GSK210819VUX529</t>
  </si>
  <si>
    <t>GSK210818MTG021</t>
  </si>
  <si>
    <t>GSK210819JNK837</t>
  </si>
  <si>
    <t>GSK210819JZC593</t>
  </si>
  <si>
    <t>GSK210819FWU342</t>
  </si>
  <si>
    <t>GSK210819XBU186</t>
  </si>
  <si>
    <t>GSK210819BYG516</t>
  </si>
  <si>
    <t>GSK210819IEW275</t>
  </si>
  <si>
    <t>GSK210819ERC632</t>
  </si>
  <si>
    <t>GSK210817AUR183</t>
  </si>
  <si>
    <t>GSK210819LCH158</t>
  </si>
  <si>
    <t>GSK210819TBR103</t>
  </si>
  <si>
    <t>GSK210819HAU417</t>
  </si>
  <si>
    <t>GSK210819VML075</t>
  </si>
  <si>
    <t>GSK210819KIA208</t>
  </si>
  <si>
    <t>GSK210819FCS027</t>
  </si>
  <si>
    <t>GSK210819WOV064</t>
  </si>
  <si>
    <t>GSK210819WEB793</t>
  </si>
  <si>
    <t>GSK210819FNR971</t>
  </si>
  <si>
    <t>GSK210819HEB053</t>
  </si>
  <si>
    <t>GSK210819NMO802</t>
  </si>
  <si>
    <t>GSK210819YPB849</t>
  </si>
  <si>
    <t>GSK210817AOJ875</t>
  </si>
  <si>
    <t>GSK210818GFZ149</t>
  </si>
  <si>
    <t>GSK210819PBK401</t>
  </si>
  <si>
    <t>GSK210819IXL726</t>
  </si>
  <si>
    <t>GSK210819XOW379</t>
  </si>
  <si>
    <t>GSK210819JXM563</t>
  </si>
  <si>
    <t>GSK210819AXZ951</t>
  </si>
  <si>
    <t>GSK210819KVL471</t>
  </si>
  <si>
    <t>GSK210819EUV079</t>
  </si>
  <si>
    <t>GSK210819HCL930</t>
  </si>
  <si>
    <t>GSK210818VXR620</t>
  </si>
  <si>
    <t>GSK210819ZEV269</t>
  </si>
  <si>
    <t>GSK210818ZVA938</t>
  </si>
  <si>
    <t>GSK210819MXP681</t>
  </si>
  <si>
    <t>GSK210819PKI960</t>
  </si>
  <si>
    <t>GSK210819UPD350</t>
  </si>
  <si>
    <t>GSK210819ODM957</t>
  </si>
  <si>
    <t>GSK210819RTD682</t>
  </si>
  <si>
    <t>GSK210818PJU267</t>
  </si>
  <si>
    <t>GSK210819IUT302</t>
  </si>
  <si>
    <t>GSK210819IMJ739</t>
  </si>
  <si>
    <t>GSK210817EOP607</t>
  </si>
  <si>
    <t>GSK210819UDJ735</t>
  </si>
  <si>
    <t>GSK210819UGA248</t>
  </si>
  <si>
    <t>GSK210817ICK317</t>
  </si>
  <si>
    <t>GSK210819IPY135</t>
  </si>
  <si>
    <t>GSK210817PWQ509</t>
  </si>
  <si>
    <t>GSK210817VAK789</t>
  </si>
  <si>
    <t>GSK210819JEW589</t>
  </si>
  <si>
    <t>GSK210819AJT678</t>
  </si>
  <si>
    <t>GSK210819BNV760</t>
  </si>
  <si>
    <t>GSK210817JWL974</t>
  </si>
  <si>
    <t>GSK210819UIZ850</t>
  </si>
  <si>
    <t>GSK210817JFU179</t>
  </si>
  <si>
    <t>GSK210819LQE950</t>
  </si>
  <si>
    <t>GSK210819PIO172</t>
  </si>
  <si>
    <t>GSK210819KTL738</t>
  </si>
  <si>
    <t>GSK210819GVH912</t>
  </si>
  <si>
    <t>GSK210819SQV196</t>
  </si>
  <si>
    <t>GSK210819JSO563</t>
  </si>
  <si>
    <t>GSK210817GAF301</t>
  </si>
  <si>
    <t>GSK210819SCK826</t>
  </si>
  <si>
    <t>GSK210819LQW859</t>
  </si>
  <si>
    <t>GSK210819WYX829</t>
  </si>
  <si>
    <t>GSK210819YIK261</t>
  </si>
  <si>
    <t>GSK210819ABH972</t>
  </si>
  <si>
    <t>GSK210819QUY342</t>
  </si>
  <si>
    <t>GSK210819TOI861</t>
  </si>
  <si>
    <t>GSK210817EYV063</t>
  </si>
  <si>
    <t>GSK210819TWY329</t>
  </si>
  <si>
    <t>GSK210819YOH124</t>
  </si>
  <si>
    <t>GSK210819CBY108</t>
  </si>
  <si>
    <t>GSK210819YFV570</t>
  </si>
  <si>
    <t>GSK210819VGY269</t>
  </si>
  <si>
    <t>GSK210819XZM481</t>
  </si>
  <si>
    <t>GSK210819YZI785</t>
  </si>
  <si>
    <t>GSK210819LHG853</t>
  </si>
  <si>
    <t>GSK210819WGM305</t>
  </si>
  <si>
    <t>GSK210819TYL123</t>
  </si>
  <si>
    <t>GSK210819PDG317</t>
  </si>
  <si>
    <t>GSK210819DJK328</t>
  </si>
  <si>
    <t>GSK210819GHS012</t>
  </si>
  <si>
    <t>BKI032210030866</t>
  </si>
  <si>
    <t>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</si>
  <si>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 Lima Belas Juta Delapan Ratus Sembilan Puluh Ribu Delapan Ratus Tujuh Puluh Lima Rupiah.</t>
    </r>
  </si>
  <si>
    <t>Total Setelah Discount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</si>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</sst>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7" fontId="8" fillId="0" borderId="5" xfId="3" applyNumberFormat="1" applyFont="1" applyBorder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5" fontId="5" fillId="0" borderId="0" xfId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5" fontId="9" fillId="0" borderId="0" xfId="1" applyFont="1"/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167" fontId="9" fillId="0" borderId="0" xfId="1" applyNumberFormat="1" applyFo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167" fontId="8" fillId="0" borderId="0" xfId="3" applyNumberFormat="1" applyFont="1" applyAlignment="1">
      <alignment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8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200025</xdr:colOff>
      <xdr:row>56</xdr:row>
      <xdr:rowOff>153704</xdr:rowOff>
    </xdr:from>
    <xdr:to>
      <xdr:col>10</xdr:col>
      <xdr:colOff>352425</xdr:colOff>
      <xdr:row>62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89833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2245" displayName="Table2245" ref="C2:N112" totalsRowShown="0" headerRowDxfId="381" dataDxfId="379" headerRowBorderDxfId="380">
  <tableColumns count="12">
    <tableColumn id="1" name="NOMOR" dataDxfId="378" dataCellStyle="Normal"/>
    <tableColumn id="3" name="TUJUAN" dataDxfId="377" dataCellStyle="Normal"/>
    <tableColumn id="16" name="Pick Up" dataDxfId="376"/>
    <tableColumn id="14" name="KAPAL" dataDxfId="375"/>
    <tableColumn id="15" name="ETD Kapal" dataDxfId="374"/>
    <tableColumn id="10" name="KETERANGAN" dataDxfId="373" dataCellStyle="Normal"/>
    <tableColumn id="5" name="P" dataDxfId="372" dataCellStyle="Normal"/>
    <tableColumn id="6" name="L" dataDxfId="371" dataCellStyle="Normal"/>
    <tableColumn id="7" name="T" dataDxfId="370" dataCellStyle="Normal"/>
    <tableColumn id="4" name="ACT KG" dataDxfId="369" dataCellStyle="Normal"/>
    <tableColumn id="8" name="KG VOLUME" dataDxfId="368" dataCellStyle="Normal"/>
    <tableColumn id="19" name="PEMBULATAN" dataDxfId="367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23689101112" displayName="Table224523689101112" ref="C2:N163" totalsRowShown="0" headerRowDxfId="224" dataDxfId="222" headerRowBorderDxfId="223">
  <tableColumns count="12">
    <tableColumn id="1" name="NOMOR" dataDxfId="221" dataCellStyle="Normal"/>
    <tableColumn id="3" name="TUJUAN" dataDxfId="220" dataCellStyle="Normal"/>
    <tableColumn id="16" name="Pick Up" dataDxfId="219"/>
    <tableColumn id="14" name="KAPAL" dataDxfId="218"/>
    <tableColumn id="15" name="ETD Kapal" dataDxfId="217"/>
    <tableColumn id="10" name="KETERANGAN" dataDxfId="216" dataCellStyle="Normal"/>
    <tableColumn id="5" name="P" dataDxfId="215" dataCellStyle="Normal"/>
    <tableColumn id="6" name="L" dataDxfId="214" dataCellStyle="Normal"/>
    <tableColumn id="7" name="T" dataDxfId="213" dataCellStyle="Normal"/>
    <tableColumn id="4" name="ACT KG" dataDxfId="212" dataCellStyle="Normal"/>
    <tableColumn id="8" name="KG VOLUME" dataDxfId="211" dataCellStyle="Normal"/>
    <tableColumn id="19" name="PEMBULATAN" dataDxfId="210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2368910111213" displayName="Table22452368910111213" ref="C2:N64" totalsRowShown="0" headerRowDxfId="206" dataDxfId="204" headerRowBorderDxfId="205">
  <tableColumns count="12">
    <tableColumn id="1" name="NOMOR" dataDxfId="203" dataCellStyle="Normal"/>
    <tableColumn id="3" name="TUJUAN" dataDxfId="202" dataCellStyle="Normal"/>
    <tableColumn id="16" name="Pick Up" dataDxfId="201"/>
    <tableColumn id="14" name="KAPAL" dataDxfId="200"/>
    <tableColumn id="15" name="ETD Kapal" dataDxfId="199"/>
    <tableColumn id="10" name="KETERANGAN" dataDxfId="198" dataCellStyle="Normal"/>
    <tableColumn id="5" name="P" dataDxfId="197" dataCellStyle="Normal"/>
    <tableColumn id="6" name="L" dataDxfId="196" dataCellStyle="Normal"/>
    <tableColumn id="7" name="T" dataDxfId="195" dataCellStyle="Normal"/>
    <tableColumn id="4" name="ACT KG" dataDxfId="194" dataCellStyle="Normal"/>
    <tableColumn id="8" name="KG VOLUME" dataDxfId="193" dataCellStyle="Normal"/>
    <tableColumn id="19" name="PEMBULATAN" dataDxfId="192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236891011121314" displayName="Table2245236891011121314" ref="C2:N72" totalsRowShown="0" headerRowDxfId="188" dataDxfId="186" headerRowBorderDxfId="187">
  <tableColumns count="12">
    <tableColumn id="1" name="NOMOR" dataDxfId="185" dataCellStyle="Normal"/>
    <tableColumn id="3" name="TUJUAN" dataDxfId="184" dataCellStyle="Normal"/>
    <tableColumn id="16" name="Pick Up" dataDxfId="183"/>
    <tableColumn id="14" name="KAPAL" dataDxfId="182"/>
    <tableColumn id="15" name="ETD Kapal" dataDxfId="181"/>
    <tableColumn id="10" name="KETERANGAN" dataDxfId="180" dataCellStyle="Normal"/>
    <tableColumn id="5" name="P" dataDxfId="179" dataCellStyle="Normal"/>
    <tableColumn id="6" name="L" dataDxfId="178" dataCellStyle="Normal"/>
    <tableColumn id="7" name="T" dataDxfId="177" dataCellStyle="Normal"/>
    <tableColumn id="4" name="ACT KG" dataDxfId="176" dataCellStyle="Normal"/>
    <tableColumn id="8" name="KG VOLUME" dataDxfId="175" dataCellStyle="Normal"/>
    <tableColumn id="19" name="PEMBULATAN" dataDxfId="174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4" name="Table224523689101112131415" displayName="Table224523689101112131415" ref="C2:N62" totalsRowShown="0" headerRowDxfId="171" dataDxfId="169" headerRowBorderDxfId="170">
  <tableColumns count="12">
    <tableColumn id="1" name="NOMOR" dataDxfId="168" dataCellStyle="Normal"/>
    <tableColumn id="3" name="TUJUAN" dataDxfId="167" dataCellStyle="Normal"/>
    <tableColumn id="16" name="Pick Up" dataDxfId="166"/>
    <tableColumn id="14" name="KAPAL" dataDxfId="165"/>
    <tableColumn id="15" name="ETD Kapal" dataDxfId="164"/>
    <tableColumn id="10" name="KETERANGAN" dataDxfId="163" dataCellStyle="Normal"/>
    <tableColumn id="5" name="P" dataDxfId="162" dataCellStyle="Normal"/>
    <tableColumn id="6" name="L" dataDxfId="161" dataCellStyle="Normal"/>
    <tableColumn id="7" name="T" dataDxfId="160" dataCellStyle="Normal"/>
    <tableColumn id="4" name="ACT KG" dataDxfId="159" dataCellStyle="Normal"/>
    <tableColumn id="8" name="KG VOLUME" dataDxfId="158" dataCellStyle="Normal"/>
    <tableColumn id="19" name="PEMBULATAN" dataDxfId="157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5" name="Table22452368910111213141516" displayName="Table22452368910111213141516" ref="C2:N11" totalsRowShown="0" headerRowDxfId="154" dataDxfId="152" headerRowBorderDxfId="153">
  <tableColumns count="12">
    <tableColumn id="1" name="NOMOR" dataDxfId="151" dataCellStyle="Normal"/>
    <tableColumn id="3" name="TUJUAN" dataDxfId="150" dataCellStyle="Normal"/>
    <tableColumn id="16" name="Pick Up" dataDxfId="149"/>
    <tableColumn id="14" name="KAPAL" dataDxfId="148"/>
    <tableColumn id="15" name="ETD Kapal" dataDxfId="147"/>
    <tableColumn id="10" name="KETERANGAN" dataDxfId="146" dataCellStyle="Normal"/>
    <tableColumn id="5" name="P" dataDxfId="145" dataCellStyle="Normal"/>
    <tableColumn id="6" name="L" dataDxfId="144" dataCellStyle="Normal"/>
    <tableColumn id="7" name="T" dataDxfId="143" dataCellStyle="Normal"/>
    <tableColumn id="4" name="ACT KG" dataDxfId="142" dataCellStyle="Normal"/>
    <tableColumn id="8" name="KG VOLUME" dataDxfId="141" dataCellStyle="Normal"/>
    <tableColumn id="19" name="PEMBULATAN" dataDxfId="140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6" name="Table2245236891011121314151617" displayName="Table2245236891011121314151617" ref="C2:N194" totalsRowShown="0" headerRowDxfId="136" dataDxfId="134" headerRowBorderDxfId="135">
  <tableColumns count="12">
    <tableColumn id="1" name="NOMOR" dataDxfId="133" dataCellStyle="Normal"/>
    <tableColumn id="3" name="TUJUAN" dataDxfId="132" dataCellStyle="Normal"/>
    <tableColumn id="16" name="Pick Up" dataDxfId="131"/>
    <tableColumn id="14" name="KAPAL" dataDxfId="130"/>
    <tableColumn id="15" name="ETD Kapal" dataDxfId="129"/>
    <tableColumn id="10" name="KETERANGAN" dataDxfId="128" dataCellStyle="Normal"/>
    <tableColumn id="5" name="P" dataDxfId="127" dataCellStyle="Normal"/>
    <tableColumn id="6" name="L" dataDxfId="126" dataCellStyle="Normal"/>
    <tableColumn id="7" name="T" dataDxfId="125" dataCellStyle="Normal"/>
    <tableColumn id="4" name="ACT KG" dataDxfId="124" dataCellStyle="Normal"/>
    <tableColumn id="8" name="KG VOLUME" dataDxfId="123" dataCellStyle="Normal"/>
    <tableColumn id="19" name="PEMBULATAN" dataDxfId="122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8" name="Table22452368910111213141516171819" displayName="Table22452368910111213141516171819" ref="C2:N11" totalsRowShown="0" headerRowDxfId="119" dataDxfId="117" headerRowBorderDxfId="118">
  <tableColumns count="12">
    <tableColumn id="1" name="NOMOR" dataDxfId="116" dataCellStyle="Normal"/>
    <tableColumn id="3" name="TUJUAN" dataDxfId="115" dataCellStyle="Normal"/>
    <tableColumn id="16" name="Pick Up" dataDxfId="114"/>
    <tableColumn id="14" name="KAPAL" dataDxfId="113"/>
    <tableColumn id="15" name="ETD Kapal" dataDxfId="112"/>
    <tableColumn id="10" name="KETERANGAN" dataDxfId="111" dataCellStyle="Normal"/>
    <tableColumn id="5" name="P" dataDxfId="110" dataCellStyle="Normal"/>
    <tableColumn id="6" name="L" dataDxfId="109" dataCellStyle="Normal"/>
    <tableColumn id="7" name="T" dataDxfId="108" dataCellStyle="Normal"/>
    <tableColumn id="4" name="ACT KG" dataDxfId="107" dataCellStyle="Normal"/>
    <tableColumn id="8" name="KG VOLUME" dataDxfId="106" dataCellStyle="Normal"/>
    <tableColumn id="19" name="PEMBULATAN" dataDxfId="105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23689101112131415161718" displayName="Table224523689101112131415161718" ref="C2:N4" totalsRowShown="0" headerRowDxfId="102" dataDxfId="100" headerRowBorderDxfId="101">
  <tableColumns count="12">
    <tableColumn id="1" name="NOMOR" dataDxfId="99" dataCellStyle="Normal"/>
    <tableColumn id="3" name="TUJUAN" dataDxfId="98" dataCellStyle="Normal"/>
    <tableColumn id="16" name="Pick Up" dataDxfId="97"/>
    <tableColumn id="14" name="KAPAL" dataDxfId="96"/>
    <tableColumn id="15" name="ETD Kapal" dataDxfId="95"/>
    <tableColumn id="10" name="KETERANGAN" dataDxfId="94" dataCellStyle="Normal"/>
    <tableColumn id="5" name="P" dataDxfId="93" dataCellStyle="Normal"/>
    <tableColumn id="6" name="L" dataDxfId="92" dataCellStyle="Normal"/>
    <tableColumn id="7" name="T" dataDxfId="91" dataCellStyle="Normal"/>
    <tableColumn id="4" name="ACT KG" dataDxfId="90" dataCellStyle="Normal"/>
    <tableColumn id="8" name="KG VOLUME" dataDxfId="89" dataCellStyle="Normal"/>
    <tableColumn id="19" name="PEMBULATAN" dataDxfId="88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9" name="Table2245236891011121314151617181920" displayName="Table2245236891011121314151617181920" ref="C2:N68" totalsRowShown="0" headerRowDxfId="84" dataDxfId="82" headerRowBorderDxfId="83">
  <tableColumns count="12">
    <tableColumn id="1" name="NOMOR" dataDxfId="81" dataCellStyle="Normal"/>
    <tableColumn id="3" name="TUJUAN" dataDxfId="80" dataCellStyle="Normal"/>
    <tableColumn id="16" name="Pick Up" dataDxfId="79"/>
    <tableColumn id="14" name="KAPAL" dataDxfId="78"/>
    <tableColumn id="15" name="ETD Kapal" dataDxfId="77"/>
    <tableColumn id="10" name="KETERANGAN" dataDxfId="76" dataCellStyle="Normal"/>
    <tableColumn id="5" name="P" dataDxfId="75" dataCellStyle="Normal"/>
    <tableColumn id="6" name="L" dataDxfId="74" dataCellStyle="Normal"/>
    <tableColumn id="7" name="T" dataDxfId="73" dataCellStyle="Normal"/>
    <tableColumn id="4" name="ACT KG" dataDxfId="72" dataCellStyle="Normal"/>
    <tableColumn id="8" name="KG VOLUME" dataDxfId="71" dataCellStyle="Normal"/>
    <tableColumn id="19" name="PEMBULATAN" dataDxfId="70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23689101112131415161718192021" displayName="Table224523689101112131415161718192021" ref="C2:N176" totalsRowShown="0" headerRowDxfId="67" dataDxfId="65" headerRowBorderDxfId="66">
  <tableColumns count="12">
    <tableColumn id="1" name="NOMOR" dataDxfId="64" dataCellStyle="Normal"/>
    <tableColumn id="3" name="TUJUAN" dataDxfId="63" dataCellStyle="Normal"/>
    <tableColumn id="16" name="Pick Up" dataDxfId="62"/>
    <tableColumn id="14" name="KAPAL" dataDxfId="61"/>
    <tableColumn id="15" name="ETD Kapal" dataDxfId="60"/>
    <tableColumn id="10" name="KETERANGAN" dataDxfId="59" dataCellStyle="Normal"/>
    <tableColumn id="5" name="P" dataDxfId="58" dataCellStyle="Normal"/>
    <tableColumn id="6" name="L" dataDxfId="57" dataCellStyle="Normal"/>
    <tableColumn id="7" name="T" dataDxfId="56" dataCellStyle="Normal"/>
    <tableColumn id="4" name="ACT KG" dataDxfId="55" dataCellStyle="Normal"/>
    <tableColumn id="8" name="KG VOLUME" dataDxfId="54" dataCellStyle="Normal"/>
    <tableColumn id="19" name="PEMBULATAN" dataDxfId="5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2" displayName="Table22452" ref="C2:N97" totalsRowShown="0" headerRowDxfId="364" dataDxfId="362" headerRowBorderDxfId="363">
  <tableColumns count="12">
    <tableColumn id="1" name="NOMOR" dataDxfId="361" dataCellStyle="Normal"/>
    <tableColumn id="3" name="TUJUAN" dataDxfId="360" dataCellStyle="Normal"/>
    <tableColumn id="16" name="Pick Up" dataDxfId="359"/>
    <tableColumn id="14" name="KAPAL" dataDxfId="358"/>
    <tableColumn id="15" name="ETD Kapal" dataDxfId="357"/>
    <tableColumn id="10" name="KETERANGAN" dataDxfId="356" dataCellStyle="Normal"/>
    <tableColumn id="5" name="P" dataDxfId="355" dataCellStyle="Normal"/>
    <tableColumn id="6" name="L" dataDxfId="354" dataCellStyle="Normal"/>
    <tableColumn id="7" name="T" dataDxfId="353" dataCellStyle="Normal"/>
    <tableColumn id="4" name="ACT KG" dataDxfId="352" dataCellStyle="Normal"/>
    <tableColumn id="8" name="KG VOLUME" dataDxfId="351" dataCellStyle="Normal"/>
    <tableColumn id="19" name="PEMBULATAN" dataDxfId="350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2" name="Table22452368910111213141516171819202123" displayName="Table22452368910111213141516171819202123" ref="C2:N16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1" name="Table22452368910111213141516171819202122" displayName="Table22452368910111213141516171819202122" ref="C2:N152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3" name="Table2245236891011121314151617181920212224" displayName="Table2245236891011121314151617181920212224" ref="C2:N162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234" displayName="Table2245234" ref="C2:N123" totalsRowShown="0" headerRowDxfId="346" dataDxfId="344" headerRowBorderDxfId="345">
  <tableColumns count="12">
    <tableColumn id="1" name="NOMOR" dataDxfId="343" dataCellStyle="Normal"/>
    <tableColumn id="3" name="TUJUAN" dataDxfId="342" dataCellStyle="Normal"/>
    <tableColumn id="16" name="Pick Up" dataDxfId="341"/>
    <tableColumn id="14" name="KAPAL" dataDxfId="340"/>
    <tableColumn id="15" name="ETD Kapal" dataDxfId="339"/>
    <tableColumn id="10" name="KETERANGAN" dataDxfId="338" dataCellStyle="Normal"/>
    <tableColumn id="5" name="P" dataDxfId="337" dataCellStyle="Normal"/>
    <tableColumn id="6" name="L" dataDxfId="336" dataCellStyle="Normal"/>
    <tableColumn id="7" name="T" dataDxfId="335" dataCellStyle="Normal"/>
    <tableColumn id="4" name="ACT KG" dataDxfId="334" dataCellStyle="Normal"/>
    <tableColumn id="8" name="KG VOLUME" dataDxfId="333" dataCellStyle="Normal"/>
    <tableColumn id="19" name="PEMBULATAN" dataDxfId="33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2" name="Table224523" displayName="Table224523" ref="C2:N113" totalsRowShown="0" headerRowDxfId="329" dataDxfId="327" headerRowBorderDxfId="328">
  <tableColumns count="12">
    <tableColumn id="1" name="NOMOR" dataDxfId="326" dataCellStyle="Normal"/>
    <tableColumn id="3" name="TUJUAN" dataDxfId="325" dataCellStyle="Normal"/>
    <tableColumn id="16" name="Pick Up" dataDxfId="324"/>
    <tableColumn id="14" name="KAPAL" dataDxfId="323"/>
    <tableColumn id="15" name="ETD Kapal" dataDxfId="322"/>
    <tableColumn id="10" name="KETERANGAN" dataDxfId="321" dataCellStyle="Normal"/>
    <tableColumn id="5" name="P" dataDxfId="320" dataCellStyle="Normal"/>
    <tableColumn id="6" name="L" dataDxfId="319" dataCellStyle="Normal"/>
    <tableColumn id="7" name="T" dataDxfId="318" dataCellStyle="Normal"/>
    <tableColumn id="4" name="ACT KG" dataDxfId="317" dataCellStyle="Normal"/>
    <tableColumn id="8" name="KG VOLUME" dataDxfId="316" dataCellStyle="Normal"/>
    <tableColumn id="19" name="PEMBULATAN" dataDxfId="315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236" displayName="Table2245236" ref="C2:N80" totalsRowShown="0" headerRowDxfId="311" dataDxfId="309" headerRowBorderDxfId="310">
  <tableColumns count="12">
    <tableColumn id="1" name="NOMOR" dataDxfId="308" dataCellStyle="Normal"/>
    <tableColumn id="3" name="TUJUAN" dataDxfId="307" dataCellStyle="Normal"/>
    <tableColumn id="16" name="Pick Up" dataDxfId="306"/>
    <tableColumn id="14" name="KAPAL" dataDxfId="305"/>
    <tableColumn id="15" name="ETD Kapal" dataDxfId="304"/>
    <tableColumn id="10" name="KETERANGAN" dataDxfId="303" dataCellStyle="Normal"/>
    <tableColumn id="5" name="P" dataDxfId="302" dataCellStyle="Normal"/>
    <tableColumn id="6" name="L" dataDxfId="301" dataCellStyle="Normal"/>
    <tableColumn id="7" name="T" dataDxfId="300" dataCellStyle="Normal"/>
    <tableColumn id="4" name="ACT KG" dataDxfId="299" dataCellStyle="Normal"/>
    <tableColumn id="8" name="KG VOLUME" dataDxfId="298" dataCellStyle="Normal"/>
    <tableColumn id="19" name="PEMBULATAN" dataDxfId="29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2368" displayName="Table22452368" ref="C2:N19" totalsRowShown="0" headerRowDxfId="295" dataDxfId="293" headerRowBorderDxfId="294">
  <tableColumns count="12">
    <tableColumn id="1" name="NOMOR" dataDxfId="292" dataCellStyle="Normal"/>
    <tableColumn id="3" name="TUJUAN" dataDxfId="291" dataCellStyle="Normal"/>
    <tableColumn id="16" name="Pick Up" dataDxfId="290"/>
    <tableColumn id="14" name="KAPAL" dataDxfId="289"/>
    <tableColumn id="15" name="ETD Kapal" dataDxfId="288"/>
    <tableColumn id="10" name="KETERANGAN" dataDxfId="287" dataCellStyle="Normal"/>
    <tableColumn id="5" name="P" dataDxfId="286" dataCellStyle="Normal"/>
    <tableColumn id="6" name="L" dataDxfId="285" dataCellStyle="Normal"/>
    <tableColumn id="7" name="T" dataDxfId="284" dataCellStyle="Normal"/>
    <tableColumn id="4" name="ACT KG" dataDxfId="283" dataCellStyle="Normal"/>
    <tableColumn id="8" name="KG VOLUME" dataDxfId="282" dataCellStyle="Normal"/>
    <tableColumn id="19" name="PEMBULATAN" dataDxfId="281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23689" displayName="Table224523689" ref="C2:N37" totalsRowShown="0" headerRowDxfId="278" dataDxfId="276" headerRowBorderDxfId="277">
  <tableColumns count="12">
    <tableColumn id="1" name="NOMOR" dataDxfId="275" dataCellStyle="Normal"/>
    <tableColumn id="3" name="TUJUAN" dataDxfId="274" dataCellStyle="Normal"/>
    <tableColumn id="16" name="Pick Up" dataDxfId="273"/>
    <tableColumn id="14" name="KAPAL" dataDxfId="272"/>
    <tableColumn id="15" name="ETD Kapal" dataDxfId="271"/>
    <tableColumn id="10" name="KETERANGAN" dataDxfId="270" dataCellStyle="Normal"/>
    <tableColumn id="5" name="P" dataDxfId="269" dataCellStyle="Normal"/>
    <tableColumn id="6" name="L" dataDxfId="268" dataCellStyle="Normal"/>
    <tableColumn id="7" name="T" dataDxfId="267" dataCellStyle="Normal"/>
    <tableColumn id="4" name="ACT KG" dataDxfId="266" dataCellStyle="Normal"/>
    <tableColumn id="8" name="KG VOLUME" dataDxfId="265" dataCellStyle="Normal"/>
    <tableColumn id="19" name="PEMBULATAN" dataDxfId="264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2368910" displayName="Table22452368910" ref="C2:N150" totalsRowShown="0" headerRowDxfId="260" dataDxfId="258" headerRowBorderDxfId="259">
  <tableColumns count="12">
    <tableColumn id="1" name="NOMOR" dataDxfId="257" dataCellStyle="Normal"/>
    <tableColumn id="3" name="TUJUAN" dataDxfId="256" dataCellStyle="Normal"/>
    <tableColumn id="16" name="Pick Up" dataDxfId="255"/>
    <tableColumn id="14" name="KAPAL" dataDxfId="254"/>
    <tableColumn id="15" name="ETD Kapal" dataDxfId="253"/>
    <tableColumn id="10" name="KETERANGAN" dataDxfId="252" dataCellStyle="Normal"/>
    <tableColumn id="5" name="P" dataDxfId="251" dataCellStyle="Normal"/>
    <tableColumn id="6" name="L" dataDxfId="250" dataCellStyle="Normal"/>
    <tableColumn id="7" name="T" dataDxfId="249" dataCellStyle="Normal"/>
    <tableColumn id="4" name="ACT KG" dataDxfId="248" dataCellStyle="Normal"/>
    <tableColumn id="8" name="KG VOLUME" dataDxfId="247" dataCellStyle="Normal"/>
    <tableColumn id="19" name="PEMBULATAN" dataDxfId="246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236891011" displayName="Table2245236891011" ref="C2:N146" totalsRowShown="0" headerRowDxfId="242" dataDxfId="240" headerRowBorderDxfId="241">
  <tableColumns count="12">
    <tableColumn id="1" name="NOMOR" dataDxfId="239" dataCellStyle="Normal"/>
    <tableColumn id="3" name="TUJUAN" dataDxfId="238" dataCellStyle="Normal"/>
    <tableColumn id="16" name="Pick Up" dataDxfId="237"/>
    <tableColumn id="14" name="KAPAL" dataDxfId="236"/>
    <tableColumn id="15" name="ETD Kapal" dataDxfId="235"/>
    <tableColumn id="10" name="KETERANGAN" dataDxfId="234" dataCellStyle="Normal"/>
    <tableColumn id="5" name="P" dataDxfId="233" dataCellStyle="Normal"/>
    <tableColumn id="6" name="L" dataDxfId="232" dataCellStyle="Normal"/>
    <tableColumn id="7" name="T" dataDxfId="231" dataCellStyle="Normal"/>
    <tableColumn id="4" name="ACT KG" dataDxfId="230" dataCellStyle="Normal"/>
    <tableColumn id="8" name="KG VOLUME" dataDxfId="229" dataCellStyle="Normal"/>
    <tableColumn id="19" name="PEMBULATAN" dataDxfId="22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64"/>
  <sheetViews>
    <sheetView tabSelected="1" topLeftCell="A37" workbookViewId="0">
      <selection activeCell="O39" sqref="O39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9.140625" style="18" customWidth="1"/>
    <col min="5" max="5" width="13.85546875" style="18" customWidth="1"/>
    <col min="6" max="6" width="6.85546875" style="18" bestFit="1" customWidth="1"/>
    <col min="7" max="7" width="5.28515625" style="18" customWidth="1"/>
    <col min="8" max="8" width="14.140625" style="19" bestFit="1" customWidth="1"/>
    <col min="9" max="9" width="1.5703125" style="19" customWidth="1"/>
    <col min="10" max="10" width="18.140625" style="18" customWidth="1"/>
    <col min="11" max="11" width="9.140625" style="18"/>
    <col min="12" max="12" width="16.85546875" style="18" bestFit="1" customWidth="1"/>
    <col min="13" max="16384" width="9.140625" style="18"/>
  </cols>
  <sheetData>
    <row r="2" spans="1:10" x14ac:dyDescent="0.25">
      <c r="A2" s="17" t="s">
        <v>9</v>
      </c>
    </row>
    <row r="3" spans="1:10" x14ac:dyDescent="0.25">
      <c r="A3" s="20" t="s">
        <v>10</v>
      </c>
    </row>
    <row r="4" spans="1:10" x14ac:dyDescent="0.25">
      <c r="A4" s="20" t="s">
        <v>11</v>
      </c>
    </row>
    <row r="5" spans="1:10" x14ac:dyDescent="0.25">
      <c r="A5" s="20" t="s">
        <v>12</v>
      </c>
    </row>
    <row r="6" spans="1:10" x14ac:dyDescent="0.25">
      <c r="A6" s="20" t="s">
        <v>13</v>
      </c>
    </row>
    <row r="7" spans="1:10" x14ac:dyDescent="0.25">
      <c r="A7" s="20" t="s">
        <v>14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8" t="s">
        <v>15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18" t="s">
        <v>16</v>
      </c>
      <c r="B12" s="18" t="s">
        <v>17</v>
      </c>
      <c r="H12" s="19" t="s">
        <v>18</v>
      </c>
      <c r="I12" s="23" t="s">
        <v>19</v>
      </c>
      <c r="J12" s="24" t="s">
        <v>1954</v>
      </c>
    </row>
    <row r="13" spans="1:10" x14ac:dyDescent="0.25">
      <c r="H13" s="19" t="s">
        <v>20</v>
      </c>
      <c r="I13" s="23" t="s">
        <v>19</v>
      </c>
      <c r="J13" s="25" t="s">
        <v>1955</v>
      </c>
    </row>
    <row r="14" spans="1:10" x14ac:dyDescent="0.25">
      <c r="H14" s="19" t="s">
        <v>21</v>
      </c>
      <c r="I14" s="23" t="s">
        <v>19</v>
      </c>
      <c r="J14" s="18" t="s">
        <v>22</v>
      </c>
    </row>
    <row r="15" spans="1:10" x14ac:dyDescent="0.25">
      <c r="A15" s="18" t="s">
        <v>23</v>
      </c>
      <c r="B15" s="24" t="s">
        <v>24</v>
      </c>
      <c r="C15" s="24"/>
      <c r="I15" s="23"/>
    </row>
    <row r="16" spans="1:10" ht="16.5" thickBot="1" x14ac:dyDescent="0.3"/>
    <row r="17" spans="1:12" ht="26.25" customHeight="1" x14ac:dyDescent="0.25">
      <c r="A17" s="26" t="s">
        <v>25</v>
      </c>
      <c r="B17" s="27" t="s">
        <v>26</v>
      </c>
      <c r="C17" s="27" t="s">
        <v>27</v>
      </c>
      <c r="D17" s="27" t="s">
        <v>28</v>
      </c>
      <c r="E17" s="27" t="s">
        <v>29</v>
      </c>
      <c r="F17" s="28" t="s">
        <v>30</v>
      </c>
      <c r="G17" s="28" t="s">
        <v>31</v>
      </c>
      <c r="H17" s="111" t="s">
        <v>32</v>
      </c>
      <c r="I17" s="112"/>
      <c r="J17" s="29" t="s">
        <v>33</v>
      </c>
    </row>
    <row r="18" spans="1:12" ht="61.5" customHeight="1" x14ac:dyDescent="0.25">
      <c r="A18" s="30">
        <v>1</v>
      </c>
      <c r="B18" s="31">
        <v>44412</v>
      </c>
      <c r="C18" s="32" t="s">
        <v>58</v>
      </c>
      <c r="D18" s="33" t="s">
        <v>56</v>
      </c>
      <c r="E18" s="33" t="s">
        <v>2134</v>
      </c>
      <c r="F18" s="34">
        <v>110</v>
      </c>
      <c r="G18" s="35">
        <v>3049</v>
      </c>
      <c r="H18" s="103">
        <v>2530</v>
      </c>
      <c r="I18" s="104"/>
      <c r="J18" s="36">
        <f>G18*H18</f>
        <v>7713970</v>
      </c>
      <c r="L18"/>
    </row>
    <row r="19" spans="1:12" ht="61.5" customHeight="1" x14ac:dyDescent="0.25">
      <c r="A19" s="30">
        <f>A18+1</f>
        <v>2</v>
      </c>
      <c r="B19" s="31">
        <v>44413</v>
      </c>
      <c r="C19" s="32" t="s">
        <v>172</v>
      </c>
      <c r="D19" s="33" t="s">
        <v>56</v>
      </c>
      <c r="E19" s="33" t="s">
        <v>2134</v>
      </c>
      <c r="F19" s="34">
        <v>95</v>
      </c>
      <c r="G19" s="34">
        <v>2131</v>
      </c>
      <c r="H19" s="103">
        <v>2530</v>
      </c>
      <c r="I19" s="104"/>
      <c r="J19" s="36">
        <f t="shared" ref="J19:J34" si="0">G19*H19</f>
        <v>5391430</v>
      </c>
      <c r="L19"/>
    </row>
    <row r="20" spans="1:12" ht="61.5" customHeight="1" x14ac:dyDescent="0.25">
      <c r="A20" s="30">
        <f t="shared" ref="A20:A38" si="1">A19+1</f>
        <v>3</v>
      </c>
      <c r="B20" s="31">
        <v>44414</v>
      </c>
      <c r="C20" s="32" t="s">
        <v>395</v>
      </c>
      <c r="D20" s="33" t="s">
        <v>56</v>
      </c>
      <c r="E20" s="33" t="s">
        <v>2134</v>
      </c>
      <c r="F20" s="34">
        <v>121</v>
      </c>
      <c r="G20" s="34">
        <v>3380</v>
      </c>
      <c r="H20" s="103">
        <v>2530</v>
      </c>
      <c r="I20" s="104"/>
      <c r="J20" s="36">
        <f t="shared" si="0"/>
        <v>8551400</v>
      </c>
      <c r="L20"/>
    </row>
    <row r="21" spans="1:12" ht="61.5" customHeight="1" x14ac:dyDescent="0.25">
      <c r="A21" s="30">
        <f t="shared" si="1"/>
        <v>4</v>
      </c>
      <c r="B21" s="31">
        <v>44415</v>
      </c>
      <c r="C21" s="32" t="s">
        <v>396</v>
      </c>
      <c r="D21" s="33" t="s">
        <v>56</v>
      </c>
      <c r="E21" s="33" t="s">
        <v>2134</v>
      </c>
      <c r="F21" s="34">
        <v>111</v>
      </c>
      <c r="G21" s="34">
        <v>2512</v>
      </c>
      <c r="H21" s="103">
        <v>2530</v>
      </c>
      <c r="I21" s="104"/>
      <c r="J21" s="36">
        <f t="shared" si="0"/>
        <v>6355360</v>
      </c>
      <c r="L21"/>
    </row>
    <row r="22" spans="1:12" ht="61.5" customHeight="1" x14ac:dyDescent="0.25">
      <c r="A22" s="30">
        <f t="shared" si="1"/>
        <v>5</v>
      </c>
      <c r="B22" s="31">
        <v>44416</v>
      </c>
      <c r="C22" s="32" t="s">
        <v>590</v>
      </c>
      <c r="D22" s="33" t="s">
        <v>56</v>
      </c>
      <c r="E22" s="33" t="s">
        <v>2134</v>
      </c>
      <c r="F22" s="34">
        <v>78</v>
      </c>
      <c r="G22" s="34">
        <v>2432</v>
      </c>
      <c r="H22" s="103">
        <v>2530</v>
      </c>
      <c r="I22" s="104"/>
      <c r="J22" s="36">
        <f t="shared" si="0"/>
        <v>6152960</v>
      </c>
      <c r="L22"/>
    </row>
    <row r="23" spans="1:12" ht="61.5" customHeight="1" x14ac:dyDescent="0.25">
      <c r="A23" s="30">
        <f t="shared" si="1"/>
        <v>6</v>
      </c>
      <c r="B23" s="31">
        <v>44416</v>
      </c>
      <c r="C23" s="32" t="s">
        <v>613</v>
      </c>
      <c r="D23" s="33" t="s">
        <v>56</v>
      </c>
      <c r="E23" s="33" t="s">
        <v>2134</v>
      </c>
      <c r="F23" s="34">
        <v>17</v>
      </c>
      <c r="G23" s="34">
        <v>492</v>
      </c>
      <c r="H23" s="103">
        <v>2530</v>
      </c>
      <c r="I23" s="104"/>
      <c r="J23" s="36">
        <f t="shared" si="0"/>
        <v>1244760</v>
      </c>
      <c r="L23"/>
    </row>
    <row r="24" spans="1:12" ht="61.5" customHeight="1" x14ac:dyDescent="0.25">
      <c r="A24" s="30">
        <f t="shared" si="1"/>
        <v>7</v>
      </c>
      <c r="B24" s="31">
        <v>44417</v>
      </c>
      <c r="C24" s="32" t="s">
        <v>614</v>
      </c>
      <c r="D24" s="33" t="s">
        <v>56</v>
      </c>
      <c r="E24" s="33" t="s">
        <v>2134</v>
      </c>
      <c r="F24" s="34">
        <v>35</v>
      </c>
      <c r="G24" s="34">
        <v>821</v>
      </c>
      <c r="H24" s="103">
        <v>2530</v>
      </c>
      <c r="I24" s="104"/>
      <c r="J24" s="36">
        <f t="shared" si="0"/>
        <v>2077130</v>
      </c>
      <c r="L24"/>
    </row>
    <row r="25" spans="1:12" ht="61.5" customHeight="1" x14ac:dyDescent="0.25">
      <c r="A25" s="30">
        <f t="shared" si="1"/>
        <v>8</v>
      </c>
      <c r="B25" s="31">
        <v>44418</v>
      </c>
      <c r="C25" s="32" t="s">
        <v>651</v>
      </c>
      <c r="D25" s="33" t="s">
        <v>56</v>
      </c>
      <c r="E25" s="33" t="s">
        <v>2134</v>
      </c>
      <c r="F25" s="34">
        <v>148</v>
      </c>
      <c r="G25" s="34">
        <v>5269</v>
      </c>
      <c r="H25" s="103">
        <v>2530</v>
      </c>
      <c r="I25" s="104"/>
      <c r="J25" s="36">
        <f t="shared" si="0"/>
        <v>13330570</v>
      </c>
      <c r="L25"/>
    </row>
    <row r="26" spans="1:12" ht="61.5" customHeight="1" x14ac:dyDescent="0.25">
      <c r="A26" s="30">
        <f t="shared" si="1"/>
        <v>9</v>
      </c>
      <c r="B26" s="31">
        <v>44419</v>
      </c>
      <c r="C26" s="32" t="s">
        <v>804</v>
      </c>
      <c r="D26" s="33" t="s">
        <v>56</v>
      </c>
      <c r="E26" s="33" t="s">
        <v>2134</v>
      </c>
      <c r="F26" s="34">
        <v>144</v>
      </c>
      <c r="G26" s="34">
        <v>3651</v>
      </c>
      <c r="H26" s="103">
        <v>2530</v>
      </c>
      <c r="I26" s="104"/>
      <c r="J26" s="36">
        <f t="shared" si="0"/>
        <v>9237030</v>
      </c>
      <c r="L26"/>
    </row>
    <row r="27" spans="1:12" ht="61.5" customHeight="1" x14ac:dyDescent="0.25">
      <c r="A27" s="30">
        <f t="shared" si="1"/>
        <v>10</v>
      </c>
      <c r="B27" s="31">
        <v>44420</v>
      </c>
      <c r="C27" s="32" t="s">
        <v>1121</v>
      </c>
      <c r="D27" s="33" t="s">
        <v>56</v>
      </c>
      <c r="E27" s="33" t="s">
        <v>2134</v>
      </c>
      <c r="F27" s="34">
        <v>161</v>
      </c>
      <c r="G27" s="34">
        <v>2992</v>
      </c>
      <c r="H27" s="103">
        <v>2530</v>
      </c>
      <c r="I27" s="104"/>
      <c r="J27" s="36">
        <f t="shared" si="0"/>
        <v>7569760</v>
      </c>
      <c r="L27"/>
    </row>
    <row r="28" spans="1:12" ht="61.5" customHeight="1" x14ac:dyDescent="0.25">
      <c r="A28" s="30">
        <f t="shared" si="1"/>
        <v>11</v>
      </c>
      <c r="B28" s="31">
        <v>44421</v>
      </c>
      <c r="C28" s="32" t="s">
        <v>1190</v>
      </c>
      <c r="D28" s="33" t="s">
        <v>56</v>
      </c>
      <c r="E28" s="33" t="s">
        <v>2134</v>
      </c>
      <c r="F28" s="34">
        <v>62</v>
      </c>
      <c r="G28" s="34">
        <v>1712</v>
      </c>
      <c r="H28" s="103">
        <v>2530</v>
      </c>
      <c r="I28" s="104"/>
      <c r="J28" s="36">
        <f t="shared" si="0"/>
        <v>4331360</v>
      </c>
      <c r="L28"/>
    </row>
    <row r="29" spans="1:12" ht="61.5" customHeight="1" x14ac:dyDescent="0.25">
      <c r="A29" s="30">
        <f t="shared" si="1"/>
        <v>12</v>
      </c>
      <c r="B29" s="31">
        <v>44421</v>
      </c>
      <c r="C29" s="32" t="s">
        <v>1189</v>
      </c>
      <c r="D29" s="33" t="s">
        <v>56</v>
      </c>
      <c r="E29" s="33" t="s">
        <v>2134</v>
      </c>
      <c r="F29" s="34">
        <v>70</v>
      </c>
      <c r="G29" s="34">
        <v>1416</v>
      </c>
      <c r="H29" s="103">
        <v>2530</v>
      </c>
      <c r="I29" s="104"/>
      <c r="J29" s="36">
        <f t="shared" si="0"/>
        <v>3582480</v>
      </c>
      <c r="L29"/>
    </row>
    <row r="30" spans="1:12" ht="61.5" customHeight="1" x14ac:dyDescent="0.25">
      <c r="A30" s="30">
        <f t="shared" si="1"/>
        <v>13</v>
      </c>
      <c r="B30" s="31">
        <v>44422</v>
      </c>
      <c r="C30" s="32" t="s">
        <v>1262</v>
      </c>
      <c r="D30" s="33" t="s">
        <v>56</v>
      </c>
      <c r="E30" s="33" t="s">
        <v>2134</v>
      </c>
      <c r="F30" s="34">
        <v>60</v>
      </c>
      <c r="G30" s="34">
        <v>1463</v>
      </c>
      <c r="H30" s="103">
        <v>2530</v>
      </c>
      <c r="I30" s="104"/>
      <c r="J30" s="36">
        <f t="shared" si="0"/>
        <v>3701390</v>
      </c>
      <c r="L30"/>
    </row>
    <row r="31" spans="1:12" ht="61.5" customHeight="1" x14ac:dyDescent="0.25">
      <c r="A31" s="30">
        <f t="shared" si="1"/>
        <v>14</v>
      </c>
      <c r="B31" s="31">
        <v>44422</v>
      </c>
      <c r="C31" s="32" t="s">
        <v>1326</v>
      </c>
      <c r="D31" s="33" t="s">
        <v>56</v>
      </c>
      <c r="E31" s="33" t="s">
        <v>2134</v>
      </c>
      <c r="F31" s="34">
        <v>9</v>
      </c>
      <c r="G31" s="34">
        <v>120</v>
      </c>
      <c r="H31" s="103">
        <v>2530</v>
      </c>
      <c r="I31" s="104"/>
      <c r="J31" s="36">
        <f t="shared" si="0"/>
        <v>303600</v>
      </c>
      <c r="L31"/>
    </row>
    <row r="32" spans="1:12" ht="61.5" customHeight="1" x14ac:dyDescent="0.25">
      <c r="A32" s="30">
        <f t="shared" si="1"/>
        <v>15</v>
      </c>
      <c r="B32" s="31">
        <v>44423</v>
      </c>
      <c r="C32" s="32" t="s">
        <v>1798</v>
      </c>
      <c r="D32" s="33" t="s">
        <v>56</v>
      </c>
      <c r="E32" s="33" t="s">
        <v>2134</v>
      </c>
      <c r="F32" s="34">
        <v>192</v>
      </c>
      <c r="G32" s="34">
        <v>4163</v>
      </c>
      <c r="H32" s="103">
        <v>2530</v>
      </c>
      <c r="I32" s="104"/>
      <c r="J32" s="36">
        <f t="shared" si="0"/>
        <v>10532390</v>
      </c>
      <c r="L32"/>
    </row>
    <row r="33" spans="1:18" ht="61.5" customHeight="1" x14ac:dyDescent="0.25">
      <c r="A33" s="30">
        <f t="shared" si="1"/>
        <v>16</v>
      </c>
      <c r="B33" s="31">
        <v>44423</v>
      </c>
      <c r="C33" s="32" t="s">
        <v>1535</v>
      </c>
      <c r="D33" s="33" t="s">
        <v>56</v>
      </c>
      <c r="E33" s="33" t="s">
        <v>2134</v>
      </c>
      <c r="F33" s="34">
        <v>9</v>
      </c>
      <c r="G33" s="34">
        <v>135</v>
      </c>
      <c r="H33" s="103">
        <v>2530</v>
      </c>
      <c r="I33" s="104"/>
      <c r="J33" s="36">
        <f t="shared" si="0"/>
        <v>341550</v>
      </c>
      <c r="L33"/>
    </row>
    <row r="34" spans="1:18" ht="61.5" customHeight="1" x14ac:dyDescent="0.25">
      <c r="A34" s="30">
        <f t="shared" si="1"/>
        <v>17</v>
      </c>
      <c r="B34" s="31">
        <v>44423</v>
      </c>
      <c r="C34" s="32" t="s">
        <v>1534</v>
      </c>
      <c r="D34" s="33" t="s">
        <v>56</v>
      </c>
      <c r="E34" s="33" t="s">
        <v>2134</v>
      </c>
      <c r="F34" s="34">
        <v>2</v>
      </c>
      <c r="G34" s="34">
        <v>60</v>
      </c>
      <c r="H34" s="103">
        <v>2530</v>
      </c>
      <c r="I34" s="104"/>
      <c r="J34" s="36">
        <f t="shared" si="0"/>
        <v>151800</v>
      </c>
      <c r="L34"/>
    </row>
    <row r="35" spans="1:18" ht="61.5" customHeight="1" x14ac:dyDescent="0.25">
      <c r="A35" s="30">
        <f t="shared" si="1"/>
        <v>18</v>
      </c>
      <c r="B35" s="31">
        <v>44424</v>
      </c>
      <c r="C35" s="32" t="s">
        <v>1551</v>
      </c>
      <c r="D35" s="33" t="s">
        <v>56</v>
      </c>
      <c r="E35" s="33" t="s">
        <v>2134</v>
      </c>
      <c r="F35" s="34">
        <v>66</v>
      </c>
      <c r="G35" s="34">
        <v>962</v>
      </c>
      <c r="H35" s="103">
        <v>2530</v>
      </c>
      <c r="I35" s="104"/>
      <c r="J35" s="36">
        <f t="shared" ref="J35:J36" si="2">G35*H35</f>
        <v>2433860</v>
      </c>
      <c r="L35"/>
    </row>
    <row r="36" spans="1:18" ht="61.5" customHeight="1" x14ac:dyDescent="0.25">
      <c r="A36" s="30">
        <f t="shared" si="1"/>
        <v>19</v>
      </c>
      <c r="B36" s="31">
        <v>44425</v>
      </c>
      <c r="C36" s="32" t="s">
        <v>1621</v>
      </c>
      <c r="D36" s="33" t="s">
        <v>56</v>
      </c>
      <c r="E36" s="33" t="s">
        <v>2134</v>
      </c>
      <c r="F36" s="34">
        <v>174</v>
      </c>
      <c r="G36" s="34">
        <v>3970</v>
      </c>
      <c r="H36" s="103">
        <v>2530</v>
      </c>
      <c r="I36" s="104"/>
      <c r="J36" s="36">
        <f t="shared" si="2"/>
        <v>10044100</v>
      </c>
      <c r="L36"/>
    </row>
    <row r="37" spans="1:18" ht="61.5" customHeight="1" x14ac:dyDescent="0.25">
      <c r="A37" s="30">
        <f t="shared" si="1"/>
        <v>20</v>
      </c>
      <c r="B37" s="31">
        <v>44426</v>
      </c>
      <c r="C37" s="32" t="s">
        <v>1953</v>
      </c>
      <c r="D37" s="33" t="s">
        <v>56</v>
      </c>
      <c r="E37" s="33" t="s">
        <v>2134</v>
      </c>
      <c r="F37" s="34">
        <v>150</v>
      </c>
      <c r="G37" s="34">
        <v>3833</v>
      </c>
      <c r="H37" s="103">
        <v>2530</v>
      </c>
      <c r="I37" s="104"/>
      <c r="J37" s="36">
        <f t="shared" ref="J37" si="3">G37*H37</f>
        <v>9697490</v>
      </c>
      <c r="L37"/>
    </row>
    <row r="38" spans="1:18" ht="61.5" customHeight="1" x14ac:dyDescent="0.25">
      <c r="A38" s="30">
        <f t="shared" si="1"/>
        <v>21</v>
      </c>
      <c r="B38" s="31">
        <v>44427</v>
      </c>
      <c r="C38" s="32" t="s">
        <v>2133</v>
      </c>
      <c r="D38" s="33" t="s">
        <v>56</v>
      </c>
      <c r="E38" s="33" t="s">
        <v>2134</v>
      </c>
      <c r="F38" s="34">
        <v>160</v>
      </c>
      <c r="G38" s="34">
        <v>5774</v>
      </c>
      <c r="H38" s="103">
        <v>2530</v>
      </c>
      <c r="I38" s="104"/>
      <c r="J38" s="36">
        <f t="shared" ref="J38" si="4">G38*H38</f>
        <v>14608220</v>
      </c>
      <c r="L38"/>
    </row>
    <row r="39" spans="1:18" ht="32.25" customHeight="1" thickBot="1" x14ac:dyDescent="0.3">
      <c r="A39" s="113" t="s">
        <v>34</v>
      </c>
      <c r="B39" s="114"/>
      <c r="C39" s="114"/>
      <c r="D39" s="114"/>
      <c r="E39" s="114"/>
      <c r="F39" s="114"/>
      <c r="G39" s="114"/>
      <c r="H39" s="114"/>
      <c r="I39" s="115"/>
      <c r="J39" s="37">
        <f>SUM(J18:J38)</f>
        <v>127352610</v>
      </c>
      <c r="L39" s="84">
        <f>BKI032210028951!O113+BKI032210029553!O98+BKI032210029256!O124+BKI032210029660!O114+BKI032210029918!O81+BKI032210029926!O20+BKI032210029959!O38+BKI032210029934!O151+BKI032210029900!O147+BKI032210029942!O164+BKI032210030403!O65+BKI032210030353!O73+BKI032210030395!O63+BKI032210030346!O12+BKI032210030387!O195+BKI032210029892!O12+BKI032210030379!O5+BKI032210030338!O69+BKI032210030361!O177+BKI032210030825!O17+BKI032210030809!O153+BKI032210030866!O163</f>
        <v>127724520</v>
      </c>
    </row>
    <row r="40" spans="1:18" x14ac:dyDescent="0.25">
      <c r="A40" s="116"/>
      <c r="B40" s="116"/>
      <c r="C40" s="38"/>
      <c r="D40" s="38"/>
      <c r="E40" s="38"/>
      <c r="F40" s="38"/>
      <c r="G40" s="38"/>
      <c r="H40" s="39"/>
      <c r="I40" s="39"/>
      <c r="J40" s="40"/>
      <c r="L40" s="92"/>
    </row>
    <row r="41" spans="1:18" x14ac:dyDescent="0.25">
      <c r="A41" s="85"/>
      <c r="B41" s="85"/>
      <c r="C41" s="85"/>
      <c r="D41" s="85"/>
      <c r="E41" s="85"/>
      <c r="F41" s="85"/>
      <c r="G41" s="85"/>
      <c r="H41" s="41" t="s">
        <v>57</v>
      </c>
      <c r="I41" s="39"/>
      <c r="J41" s="40">
        <f>J39*10%</f>
        <v>12735261</v>
      </c>
      <c r="L41" s="42"/>
    </row>
    <row r="42" spans="1:18" x14ac:dyDescent="0.25">
      <c r="A42" s="101"/>
      <c r="B42" s="101"/>
      <c r="C42" s="101"/>
      <c r="D42" s="101"/>
      <c r="E42" s="101"/>
      <c r="F42" s="101"/>
      <c r="G42" s="101"/>
      <c r="H42" s="102" t="s">
        <v>2136</v>
      </c>
      <c r="I42" s="102"/>
      <c r="J42" s="40">
        <f>J39-J41</f>
        <v>114617349</v>
      </c>
      <c r="L42" s="42"/>
    </row>
    <row r="43" spans="1:18" x14ac:dyDescent="0.25">
      <c r="A43" s="38"/>
      <c r="B43" s="38"/>
      <c r="C43" s="38"/>
      <c r="D43" s="38"/>
      <c r="E43" s="38"/>
      <c r="F43" s="38"/>
      <c r="G43" s="38"/>
      <c r="H43" s="41" t="s">
        <v>35</v>
      </c>
      <c r="I43" s="42" t="e">
        <f>#REF!*1%</f>
        <v>#REF!</v>
      </c>
      <c r="J43" s="40">
        <f>J42*1%</f>
        <v>1146173.49</v>
      </c>
    </row>
    <row r="44" spans="1:18" x14ac:dyDescent="0.25">
      <c r="A44" s="38"/>
      <c r="B44" s="38"/>
      <c r="C44" s="38"/>
      <c r="D44" s="38"/>
      <c r="E44" s="38"/>
      <c r="F44" s="38"/>
      <c r="G44" s="38"/>
      <c r="H44" s="41" t="s">
        <v>36</v>
      </c>
      <c r="I44" s="40">
        <f>I40*10%</f>
        <v>0</v>
      </c>
      <c r="J44" s="40">
        <v>0</v>
      </c>
      <c r="N44" s="18" t="s">
        <v>2137</v>
      </c>
    </row>
    <row r="45" spans="1:18" ht="16.5" thickBot="1" x14ac:dyDescent="0.3">
      <c r="E45" s="17"/>
      <c r="F45" s="17"/>
      <c r="G45" s="17"/>
      <c r="H45" s="43" t="s">
        <v>37</v>
      </c>
      <c r="I45" s="44">
        <v>0</v>
      </c>
      <c r="J45" s="44">
        <v>0</v>
      </c>
      <c r="R45" s="18" t="s">
        <v>8</v>
      </c>
    </row>
    <row r="46" spans="1:18" x14ac:dyDescent="0.25">
      <c r="E46" s="17"/>
      <c r="F46" s="17"/>
      <c r="G46" s="17"/>
      <c r="H46" s="45" t="s">
        <v>38</v>
      </c>
      <c r="I46" s="46" t="e">
        <f>I39+I43</f>
        <v>#REF!</v>
      </c>
      <c r="J46" s="46">
        <f>J42+J43</f>
        <v>115763522.48999999</v>
      </c>
    </row>
    <row r="47" spans="1:18" x14ac:dyDescent="0.25">
      <c r="E47" s="17"/>
      <c r="F47" s="17"/>
      <c r="G47" s="17"/>
      <c r="H47" s="45"/>
      <c r="I47" s="46"/>
      <c r="J47" s="46"/>
      <c r="L47" s="92"/>
    </row>
    <row r="48" spans="1:18" x14ac:dyDescent="0.25">
      <c r="A48" s="17" t="s">
        <v>2135</v>
      </c>
      <c r="D48" s="17"/>
      <c r="E48" s="17"/>
      <c r="F48" s="17"/>
      <c r="G48" s="17"/>
      <c r="H48" s="45"/>
      <c r="I48" s="45"/>
      <c r="J48" s="46"/>
    </row>
    <row r="49" spans="1:10" x14ac:dyDescent="0.25">
      <c r="A49" s="47"/>
      <c r="D49" s="17"/>
      <c r="E49" s="17"/>
      <c r="F49" s="17"/>
      <c r="G49" s="17"/>
      <c r="H49" s="45"/>
      <c r="I49" s="45"/>
      <c r="J49" s="46"/>
    </row>
    <row r="50" spans="1:10" x14ac:dyDescent="0.25">
      <c r="D50" s="17"/>
      <c r="E50" s="17"/>
      <c r="F50" s="17"/>
      <c r="G50" s="17"/>
      <c r="H50" s="45"/>
      <c r="I50" s="45"/>
      <c r="J50" s="46"/>
    </row>
    <row r="51" spans="1:10" x14ac:dyDescent="0.25">
      <c r="A51" s="48" t="s">
        <v>39</v>
      </c>
    </row>
    <row r="52" spans="1:10" x14ac:dyDescent="0.25">
      <c r="A52" s="49" t="s">
        <v>40</v>
      </c>
      <c r="B52" s="50"/>
      <c r="C52" s="50"/>
      <c r="D52" s="51"/>
      <c r="E52" s="51"/>
      <c r="F52" s="51"/>
      <c r="G52" s="51"/>
    </row>
    <row r="53" spans="1:10" x14ac:dyDescent="0.25">
      <c r="A53" s="49" t="s">
        <v>41</v>
      </c>
      <c r="B53" s="50"/>
      <c r="C53" s="50"/>
      <c r="D53" s="51"/>
      <c r="E53" s="51"/>
      <c r="F53" s="51"/>
      <c r="G53" s="51"/>
    </row>
    <row r="54" spans="1:10" x14ac:dyDescent="0.25">
      <c r="A54" s="52" t="s">
        <v>42</v>
      </c>
      <c r="B54" s="53"/>
      <c r="C54" s="53"/>
      <c r="D54" s="51"/>
      <c r="E54" s="51"/>
      <c r="F54" s="51"/>
      <c r="G54" s="51"/>
    </row>
    <row r="55" spans="1:10" x14ac:dyDescent="0.25">
      <c r="A55" s="54" t="s">
        <v>9</v>
      </c>
      <c r="B55" s="55"/>
      <c r="C55" s="55"/>
      <c r="D55" s="51"/>
      <c r="E55" s="51"/>
      <c r="F55" s="51"/>
      <c r="G55" s="51"/>
    </row>
    <row r="56" spans="1:10" x14ac:dyDescent="0.25">
      <c r="A56" s="56"/>
      <c r="B56" s="56"/>
      <c r="C56" s="56"/>
    </row>
    <row r="57" spans="1:10" x14ac:dyDescent="0.25">
      <c r="H57" s="57" t="s">
        <v>43</v>
      </c>
      <c r="I57" s="105" t="str">
        <f>+J13</f>
        <v xml:space="preserve"> 30 Agustus 2021</v>
      </c>
      <c r="J57" s="106"/>
    </row>
    <row r="61" spans="1:10" ht="18" customHeight="1" x14ac:dyDescent="0.25"/>
    <row r="62" spans="1:10" ht="17.25" customHeight="1" x14ac:dyDescent="0.25"/>
    <row r="64" spans="1:10" x14ac:dyDescent="0.25">
      <c r="H64" s="107" t="s">
        <v>44</v>
      </c>
      <c r="I64" s="107"/>
      <c r="J64" s="107"/>
    </row>
  </sheetData>
  <mergeCells count="27">
    <mergeCell ref="H37:I37"/>
    <mergeCell ref="H27:I27"/>
    <mergeCell ref="H28:I28"/>
    <mergeCell ref="H29:I29"/>
    <mergeCell ref="H30:I30"/>
    <mergeCell ref="H31:I31"/>
    <mergeCell ref="H32:I32"/>
    <mergeCell ref="H33:I33"/>
    <mergeCell ref="H34:I34"/>
    <mergeCell ref="H36:I36"/>
    <mergeCell ref="H35:I35"/>
    <mergeCell ref="H38:I38"/>
    <mergeCell ref="I57:J57"/>
    <mergeCell ref="H64:J64"/>
    <mergeCell ref="A10:J10"/>
    <mergeCell ref="H17:I17"/>
    <mergeCell ref="H18:I18"/>
    <mergeCell ref="A39:I39"/>
    <mergeCell ref="A40:B40"/>
    <mergeCell ref="H19:I19"/>
    <mergeCell ref="H20:I20"/>
    <mergeCell ref="H21:I21"/>
    <mergeCell ref="H22:I22"/>
    <mergeCell ref="H23:I23"/>
    <mergeCell ref="H24:I24"/>
    <mergeCell ref="H25:I25"/>
    <mergeCell ref="H26:I2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8"/>
  <sheetViews>
    <sheetView zoomScale="110" zoomScaleNormal="110" workbookViewId="0">
      <pane xSplit="3" ySplit="2" topLeftCell="D144" activePane="bottomRight" state="frozen"/>
      <selection activeCell="H5" sqref="H5"/>
      <selection pane="topRight" activeCell="H5" sqref="H5"/>
      <selection pane="bottomLeft" activeCell="H5" sqref="H5"/>
      <selection pane="bottomRight" activeCell="B3" sqref="A3:XFD14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2.25" customHeight="1" x14ac:dyDescent="0.2">
      <c r="A3" s="117" t="s">
        <v>804</v>
      </c>
      <c r="B3" s="78" t="s">
        <v>805</v>
      </c>
      <c r="C3" s="9" t="s">
        <v>806</v>
      </c>
      <c r="D3" s="80" t="s">
        <v>55</v>
      </c>
      <c r="E3" s="13">
        <v>44419</v>
      </c>
      <c r="F3" s="80" t="s">
        <v>170</v>
      </c>
      <c r="G3" s="13">
        <v>44421</v>
      </c>
      <c r="H3" s="10" t="s">
        <v>803</v>
      </c>
      <c r="I3" s="1">
        <v>75</v>
      </c>
      <c r="J3" s="1">
        <v>32</v>
      </c>
      <c r="K3" s="1">
        <v>8</v>
      </c>
      <c r="L3" s="1">
        <v>28</v>
      </c>
      <c r="M3" s="86">
        <v>4.8</v>
      </c>
      <c r="N3" s="8">
        <v>28</v>
      </c>
      <c r="O3" s="67">
        <v>2530</v>
      </c>
      <c r="P3" s="68">
        <f>Table2245236891011[[#This Row],[PEMBULATAN]]*O3</f>
        <v>70840</v>
      </c>
    </row>
    <row r="4" spans="1:16" ht="32.25" customHeight="1" x14ac:dyDescent="0.2">
      <c r="A4" s="118"/>
      <c r="B4" s="79"/>
      <c r="C4" s="9" t="s">
        <v>807</v>
      </c>
      <c r="D4" s="80" t="s">
        <v>55</v>
      </c>
      <c r="E4" s="13">
        <v>44419</v>
      </c>
      <c r="F4" s="80" t="s">
        <v>170</v>
      </c>
      <c r="G4" s="13">
        <v>44421</v>
      </c>
      <c r="H4" s="10" t="s">
        <v>803</v>
      </c>
      <c r="I4" s="1">
        <v>60</v>
      </c>
      <c r="J4" s="1">
        <v>30</v>
      </c>
      <c r="K4" s="1">
        <v>30</v>
      </c>
      <c r="L4" s="1">
        <v>2</v>
      </c>
      <c r="M4" s="86">
        <v>13.5</v>
      </c>
      <c r="N4" s="8">
        <v>14</v>
      </c>
      <c r="O4" s="67">
        <v>2530</v>
      </c>
      <c r="P4" s="68">
        <f>Table2245236891011[[#This Row],[PEMBULATAN]]*O4</f>
        <v>35420</v>
      </c>
    </row>
    <row r="5" spans="1:16" ht="32.25" customHeight="1" x14ac:dyDescent="0.2">
      <c r="A5" s="94"/>
      <c r="B5" s="79"/>
      <c r="C5" s="77" t="s">
        <v>808</v>
      </c>
      <c r="D5" s="82" t="s">
        <v>55</v>
      </c>
      <c r="E5" s="13">
        <v>44419</v>
      </c>
      <c r="F5" s="80" t="s">
        <v>170</v>
      </c>
      <c r="G5" s="13">
        <v>44421</v>
      </c>
      <c r="H5" s="81" t="s">
        <v>803</v>
      </c>
      <c r="I5" s="16">
        <v>56</v>
      </c>
      <c r="J5" s="16">
        <v>31</v>
      </c>
      <c r="K5" s="16">
        <v>21</v>
      </c>
      <c r="L5" s="16">
        <v>3</v>
      </c>
      <c r="M5" s="87">
        <v>9.1140000000000008</v>
      </c>
      <c r="N5" s="76">
        <v>9</v>
      </c>
      <c r="O5" s="67">
        <v>2530</v>
      </c>
      <c r="P5" s="68">
        <f>Table2245236891011[[#This Row],[PEMBULATAN]]*O5</f>
        <v>22770</v>
      </c>
    </row>
    <row r="6" spans="1:16" ht="32.25" customHeight="1" x14ac:dyDescent="0.2">
      <c r="A6" s="94"/>
      <c r="B6" s="79"/>
      <c r="C6" s="77" t="s">
        <v>809</v>
      </c>
      <c r="D6" s="82" t="s">
        <v>55</v>
      </c>
      <c r="E6" s="13">
        <v>44419</v>
      </c>
      <c r="F6" s="80" t="s">
        <v>170</v>
      </c>
      <c r="G6" s="13">
        <v>44421</v>
      </c>
      <c r="H6" s="81" t="s">
        <v>803</v>
      </c>
      <c r="I6" s="16">
        <v>54</v>
      </c>
      <c r="J6" s="16">
        <v>54</v>
      </c>
      <c r="K6" s="16">
        <v>21</v>
      </c>
      <c r="L6" s="16">
        <v>1</v>
      </c>
      <c r="M6" s="87">
        <v>15.308999999999999</v>
      </c>
      <c r="N6" s="76">
        <v>16</v>
      </c>
      <c r="O6" s="67">
        <v>2530</v>
      </c>
      <c r="P6" s="68">
        <f>Table2245236891011[[#This Row],[PEMBULATAN]]*O6</f>
        <v>40480</v>
      </c>
    </row>
    <row r="7" spans="1:16" ht="32.25" customHeight="1" x14ac:dyDescent="0.2">
      <c r="A7" s="94"/>
      <c r="B7" s="79"/>
      <c r="C7" s="77" t="s">
        <v>810</v>
      </c>
      <c r="D7" s="82" t="s">
        <v>55</v>
      </c>
      <c r="E7" s="13">
        <v>44419</v>
      </c>
      <c r="F7" s="80" t="s">
        <v>170</v>
      </c>
      <c r="G7" s="13">
        <v>44421</v>
      </c>
      <c r="H7" s="81" t="s">
        <v>803</v>
      </c>
      <c r="I7" s="16">
        <v>87</v>
      </c>
      <c r="J7" s="16">
        <v>42</v>
      </c>
      <c r="K7" s="16">
        <v>63</v>
      </c>
      <c r="L7" s="16">
        <v>18</v>
      </c>
      <c r="M7" s="87">
        <v>57.5505</v>
      </c>
      <c r="N7" s="76">
        <v>58</v>
      </c>
      <c r="O7" s="67">
        <v>2530</v>
      </c>
      <c r="P7" s="68">
        <f>Table2245236891011[[#This Row],[PEMBULATAN]]*O7</f>
        <v>146740</v>
      </c>
    </row>
    <row r="8" spans="1:16" ht="32.25" customHeight="1" x14ac:dyDescent="0.2">
      <c r="A8" s="94"/>
      <c r="B8" s="79"/>
      <c r="C8" s="77" t="s">
        <v>811</v>
      </c>
      <c r="D8" s="82" t="s">
        <v>55</v>
      </c>
      <c r="E8" s="13">
        <v>44419</v>
      </c>
      <c r="F8" s="80" t="s">
        <v>170</v>
      </c>
      <c r="G8" s="13">
        <v>44421</v>
      </c>
      <c r="H8" s="81" t="s">
        <v>803</v>
      </c>
      <c r="I8" s="16">
        <v>50</v>
      </c>
      <c r="J8" s="16">
        <v>24</v>
      </c>
      <c r="K8" s="16">
        <v>43</v>
      </c>
      <c r="L8" s="16">
        <v>12</v>
      </c>
      <c r="M8" s="87">
        <v>12.9</v>
      </c>
      <c r="N8" s="76">
        <v>13</v>
      </c>
      <c r="O8" s="67">
        <v>2530</v>
      </c>
      <c r="P8" s="68">
        <f>Table2245236891011[[#This Row],[PEMBULATAN]]*O8</f>
        <v>32890</v>
      </c>
    </row>
    <row r="9" spans="1:16" ht="32.25" customHeight="1" x14ac:dyDescent="0.2">
      <c r="A9" s="94"/>
      <c r="B9" s="79"/>
      <c r="C9" s="77" t="s">
        <v>812</v>
      </c>
      <c r="D9" s="82" t="s">
        <v>55</v>
      </c>
      <c r="E9" s="13">
        <v>44419</v>
      </c>
      <c r="F9" s="80" t="s">
        <v>170</v>
      </c>
      <c r="G9" s="13">
        <v>44421</v>
      </c>
      <c r="H9" s="81" t="s">
        <v>803</v>
      </c>
      <c r="I9" s="16">
        <v>46</v>
      </c>
      <c r="J9" s="16">
        <v>45</v>
      </c>
      <c r="K9" s="16">
        <v>57</v>
      </c>
      <c r="L9" s="16">
        <v>12</v>
      </c>
      <c r="M9" s="87">
        <v>29.497499999999999</v>
      </c>
      <c r="N9" s="76">
        <v>30</v>
      </c>
      <c r="O9" s="67">
        <v>2530</v>
      </c>
      <c r="P9" s="68">
        <f>Table2245236891011[[#This Row],[PEMBULATAN]]*O9</f>
        <v>75900</v>
      </c>
    </row>
    <row r="10" spans="1:16" ht="32.25" customHeight="1" x14ac:dyDescent="0.2">
      <c r="A10" s="94"/>
      <c r="B10" s="79"/>
      <c r="C10" s="77" t="s">
        <v>813</v>
      </c>
      <c r="D10" s="82" t="s">
        <v>55</v>
      </c>
      <c r="E10" s="13">
        <v>44419</v>
      </c>
      <c r="F10" s="80" t="s">
        <v>170</v>
      </c>
      <c r="G10" s="13">
        <v>44421</v>
      </c>
      <c r="H10" s="81" t="s">
        <v>803</v>
      </c>
      <c r="I10" s="16">
        <v>52</v>
      </c>
      <c r="J10" s="16">
        <v>41</v>
      </c>
      <c r="K10" s="16">
        <v>51</v>
      </c>
      <c r="L10" s="16">
        <v>5</v>
      </c>
      <c r="M10" s="87">
        <v>27.183</v>
      </c>
      <c r="N10" s="76">
        <v>27</v>
      </c>
      <c r="O10" s="67">
        <v>2530</v>
      </c>
      <c r="P10" s="68">
        <f>Table2245236891011[[#This Row],[PEMBULATAN]]*O10</f>
        <v>68310</v>
      </c>
    </row>
    <row r="11" spans="1:16" ht="32.25" customHeight="1" x14ac:dyDescent="0.2">
      <c r="A11" s="94"/>
      <c r="B11" s="79"/>
      <c r="C11" s="77" t="s">
        <v>814</v>
      </c>
      <c r="D11" s="82" t="s">
        <v>55</v>
      </c>
      <c r="E11" s="13">
        <v>44419</v>
      </c>
      <c r="F11" s="80" t="s">
        <v>170</v>
      </c>
      <c r="G11" s="13">
        <v>44421</v>
      </c>
      <c r="H11" s="81" t="s">
        <v>803</v>
      </c>
      <c r="I11" s="16">
        <v>23</v>
      </c>
      <c r="J11" s="16">
        <v>24</v>
      </c>
      <c r="K11" s="16">
        <v>13</v>
      </c>
      <c r="L11" s="16">
        <v>11</v>
      </c>
      <c r="M11" s="87">
        <v>1.794</v>
      </c>
      <c r="N11" s="76">
        <v>11</v>
      </c>
      <c r="O11" s="67">
        <v>2530</v>
      </c>
      <c r="P11" s="68">
        <f>Table2245236891011[[#This Row],[PEMBULATAN]]*O11</f>
        <v>27830</v>
      </c>
    </row>
    <row r="12" spans="1:16" ht="32.25" customHeight="1" x14ac:dyDescent="0.2">
      <c r="A12" s="94"/>
      <c r="B12" s="79"/>
      <c r="C12" s="77" t="s">
        <v>815</v>
      </c>
      <c r="D12" s="82" t="s">
        <v>55</v>
      </c>
      <c r="E12" s="13">
        <v>44419</v>
      </c>
      <c r="F12" s="80" t="s">
        <v>170</v>
      </c>
      <c r="G12" s="13">
        <v>44421</v>
      </c>
      <c r="H12" s="81" t="s">
        <v>803</v>
      </c>
      <c r="I12" s="16">
        <v>27</v>
      </c>
      <c r="J12" s="16">
        <v>41</v>
      </c>
      <c r="K12" s="16">
        <v>23</v>
      </c>
      <c r="L12" s="16">
        <v>7</v>
      </c>
      <c r="M12" s="87">
        <v>6.3652499999999996</v>
      </c>
      <c r="N12" s="76">
        <v>7</v>
      </c>
      <c r="O12" s="67">
        <v>2530</v>
      </c>
      <c r="P12" s="68">
        <f>Table2245236891011[[#This Row],[PEMBULATAN]]*O12</f>
        <v>17710</v>
      </c>
    </row>
    <row r="13" spans="1:16" ht="32.25" customHeight="1" x14ac:dyDescent="0.2">
      <c r="A13" s="94"/>
      <c r="B13" s="79"/>
      <c r="C13" s="77" t="s">
        <v>816</v>
      </c>
      <c r="D13" s="82" t="s">
        <v>55</v>
      </c>
      <c r="E13" s="13">
        <v>44419</v>
      </c>
      <c r="F13" s="80" t="s">
        <v>170</v>
      </c>
      <c r="G13" s="13">
        <v>44421</v>
      </c>
      <c r="H13" s="81" t="s">
        <v>803</v>
      </c>
      <c r="I13" s="16">
        <v>48</v>
      </c>
      <c r="J13" s="16">
        <v>32</v>
      </c>
      <c r="K13" s="16">
        <v>36</v>
      </c>
      <c r="L13" s="16">
        <v>12</v>
      </c>
      <c r="M13" s="87">
        <v>13.824</v>
      </c>
      <c r="N13" s="76">
        <v>14</v>
      </c>
      <c r="O13" s="67">
        <v>2530</v>
      </c>
      <c r="P13" s="68">
        <f>Table2245236891011[[#This Row],[PEMBULATAN]]*O13</f>
        <v>35420</v>
      </c>
    </row>
    <row r="14" spans="1:16" ht="32.25" customHeight="1" x14ac:dyDescent="0.2">
      <c r="A14" s="94"/>
      <c r="B14" s="79"/>
      <c r="C14" s="77" t="s">
        <v>817</v>
      </c>
      <c r="D14" s="82" t="s">
        <v>55</v>
      </c>
      <c r="E14" s="13">
        <v>44419</v>
      </c>
      <c r="F14" s="80" t="s">
        <v>170</v>
      </c>
      <c r="G14" s="13">
        <v>44421</v>
      </c>
      <c r="H14" s="81" t="s">
        <v>803</v>
      </c>
      <c r="I14" s="16">
        <v>122</v>
      </c>
      <c r="J14" s="16">
        <v>70</v>
      </c>
      <c r="K14" s="16">
        <v>50</v>
      </c>
      <c r="L14" s="16">
        <v>16</v>
      </c>
      <c r="M14" s="87">
        <v>106.75</v>
      </c>
      <c r="N14" s="76">
        <v>107</v>
      </c>
      <c r="O14" s="67">
        <v>2530</v>
      </c>
      <c r="P14" s="68">
        <f>Table2245236891011[[#This Row],[PEMBULATAN]]*O14</f>
        <v>270710</v>
      </c>
    </row>
    <row r="15" spans="1:16" ht="32.25" customHeight="1" x14ac:dyDescent="0.2">
      <c r="A15" s="94"/>
      <c r="B15" s="79"/>
      <c r="C15" s="77" t="s">
        <v>818</v>
      </c>
      <c r="D15" s="82" t="s">
        <v>55</v>
      </c>
      <c r="E15" s="13">
        <v>44419</v>
      </c>
      <c r="F15" s="80" t="s">
        <v>170</v>
      </c>
      <c r="G15" s="13">
        <v>44421</v>
      </c>
      <c r="H15" s="81" t="s">
        <v>803</v>
      </c>
      <c r="I15" s="16">
        <v>91</v>
      </c>
      <c r="J15" s="16">
        <v>52</v>
      </c>
      <c r="K15" s="16">
        <v>37</v>
      </c>
      <c r="L15" s="16">
        <v>1</v>
      </c>
      <c r="M15" s="87">
        <v>43.771000000000001</v>
      </c>
      <c r="N15" s="76">
        <v>44</v>
      </c>
      <c r="O15" s="67">
        <v>2530</v>
      </c>
      <c r="P15" s="68">
        <f>Table2245236891011[[#This Row],[PEMBULATAN]]*O15</f>
        <v>111320</v>
      </c>
    </row>
    <row r="16" spans="1:16" ht="32.25" customHeight="1" x14ac:dyDescent="0.2">
      <c r="A16" s="94"/>
      <c r="B16" s="98"/>
      <c r="C16" s="77" t="s">
        <v>819</v>
      </c>
      <c r="D16" s="82" t="s">
        <v>55</v>
      </c>
      <c r="E16" s="13">
        <v>44419</v>
      </c>
      <c r="F16" s="80" t="s">
        <v>170</v>
      </c>
      <c r="G16" s="13">
        <v>44421</v>
      </c>
      <c r="H16" s="81" t="s">
        <v>803</v>
      </c>
      <c r="I16" s="16">
        <v>81</v>
      </c>
      <c r="J16" s="16">
        <v>51</v>
      </c>
      <c r="K16" s="16">
        <v>24</v>
      </c>
      <c r="L16" s="16">
        <v>31</v>
      </c>
      <c r="M16" s="87">
        <v>24.786000000000001</v>
      </c>
      <c r="N16" s="76">
        <v>31</v>
      </c>
      <c r="O16" s="67">
        <v>2530</v>
      </c>
      <c r="P16" s="68">
        <f>Table2245236891011[[#This Row],[PEMBULATAN]]*O16</f>
        <v>78430</v>
      </c>
    </row>
    <row r="17" spans="1:16" ht="32.25" customHeight="1" x14ac:dyDescent="0.2">
      <c r="A17" s="94"/>
      <c r="B17" s="79" t="s">
        <v>820</v>
      </c>
      <c r="C17" s="77" t="s">
        <v>821</v>
      </c>
      <c r="D17" s="82" t="s">
        <v>55</v>
      </c>
      <c r="E17" s="13">
        <v>44419</v>
      </c>
      <c r="F17" s="80" t="s">
        <v>170</v>
      </c>
      <c r="G17" s="13">
        <v>44421</v>
      </c>
      <c r="H17" s="81" t="s">
        <v>803</v>
      </c>
      <c r="I17" s="16">
        <v>71</v>
      </c>
      <c r="J17" s="16">
        <v>61</v>
      </c>
      <c r="K17" s="16">
        <v>22</v>
      </c>
      <c r="L17" s="16">
        <v>2</v>
      </c>
      <c r="M17" s="87">
        <v>23.820499999999999</v>
      </c>
      <c r="N17" s="76">
        <v>24</v>
      </c>
      <c r="O17" s="67">
        <v>2530</v>
      </c>
      <c r="P17" s="68">
        <f>Table2245236891011[[#This Row],[PEMBULATAN]]*O17</f>
        <v>60720</v>
      </c>
    </row>
    <row r="18" spans="1:16" ht="32.25" customHeight="1" x14ac:dyDescent="0.2">
      <c r="A18" s="94"/>
      <c r="B18" s="79"/>
      <c r="C18" s="77" t="s">
        <v>822</v>
      </c>
      <c r="D18" s="82" t="s">
        <v>55</v>
      </c>
      <c r="E18" s="13">
        <v>44419</v>
      </c>
      <c r="F18" s="80" t="s">
        <v>170</v>
      </c>
      <c r="G18" s="13">
        <v>44421</v>
      </c>
      <c r="H18" s="81" t="s">
        <v>803</v>
      </c>
      <c r="I18" s="16">
        <v>27</v>
      </c>
      <c r="J18" s="16">
        <v>25</v>
      </c>
      <c r="K18" s="16">
        <v>7</v>
      </c>
      <c r="L18" s="16">
        <v>2</v>
      </c>
      <c r="M18" s="87">
        <v>1.1812499999999999</v>
      </c>
      <c r="N18" s="76">
        <v>2</v>
      </c>
      <c r="O18" s="67">
        <v>2530</v>
      </c>
      <c r="P18" s="68">
        <f>Table2245236891011[[#This Row],[PEMBULATAN]]*O18</f>
        <v>5060</v>
      </c>
    </row>
    <row r="19" spans="1:16" ht="32.25" customHeight="1" x14ac:dyDescent="0.2">
      <c r="A19" s="94"/>
      <c r="B19" s="79"/>
      <c r="C19" s="77" t="s">
        <v>823</v>
      </c>
      <c r="D19" s="82" t="s">
        <v>55</v>
      </c>
      <c r="E19" s="13">
        <v>44419</v>
      </c>
      <c r="F19" s="80" t="s">
        <v>170</v>
      </c>
      <c r="G19" s="13">
        <v>44421</v>
      </c>
      <c r="H19" s="81" t="s">
        <v>803</v>
      </c>
      <c r="I19" s="16">
        <v>81</v>
      </c>
      <c r="J19" s="16">
        <v>61</v>
      </c>
      <c r="K19" s="16">
        <v>25</v>
      </c>
      <c r="L19" s="16">
        <v>20</v>
      </c>
      <c r="M19" s="87">
        <v>30.881250000000001</v>
      </c>
      <c r="N19" s="76">
        <v>31</v>
      </c>
      <c r="O19" s="67">
        <v>2530</v>
      </c>
      <c r="P19" s="68">
        <f>Table2245236891011[[#This Row],[PEMBULATAN]]*O19</f>
        <v>78430</v>
      </c>
    </row>
    <row r="20" spans="1:16" ht="32.25" customHeight="1" x14ac:dyDescent="0.2">
      <c r="A20" s="94"/>
      <c r="B20" s="79"/>
      <c r="C20" s="77" t="s">
        <v>824</v>
      </c>
      <c r="D20" s="82" t="s">
        <v>55</v>
      </c>
      <c r="E20" s="13">
        <v>44419</v>
      </c>
      <c r="F20" s="80" t="s">
        <v>170</v>
      </c>
      <c r="G20" s="13">
        <v>44421</v>
      </c>
      <c r="H20" s="81" t="s">
        <v>803</v>
      </c>
      <c r="I20" s="16">
        <v>90</v>
      </c>
      <c r="J20" s="16">
        <v>52</v>
      </c>
      <c r="K20" s="16">
        <v>22</v>
      </c>
      <c r="L20" s="16">
        <v>2</v>
      </c>
      <c r="M20" s="87">
        <v>25.74</v>
      </c>
      <c r="N20" s="76">
        <v>26</v>
      </c>
      <c r="O20" s="67">
        <v>2530</v>
      </c>
      <c r="P20" s="68">
        <f>Table2245236891011[[#This Row],[PEMBULATAN]]*O20</f>
        <v>65780</v>
      </c>
    </row>
    <row r="21" spans="1:16" ht="32.25" customHeight="1" x14ac:dyDescent="0.2">
      <c r="A21" s="94"/>
      <c r="B21" s="79"/>
      <c r="C21" s="77" t="s">
        <v>825</v>
      </c>
      <c r="D21" s="82" t="s">
        <v>55</v>
      </c>
      <c r="E21" s="13">
        <v>44419</v>
      </c>
      <c r="F21" s="80" t="s">
        <v>170</v>
      </c>
      <c r="G21" s="13">
        <v>44421</v>
      </c>
      <c r="H21" s="81" t="s">
        <v>803</v>
      </c>
      <c r="I21" s="16">
        <v>100</v>
      </c>
      <c r="J21" s="16">
        <v>55</v>
      </c>
      <c r="K21" s="16">
        <v>40</v>
      </c>
      <c r="L21" s="16">
        <v>2</v>
      </c>
      <c r="M21" s="87">
        <v>55</v>
      </c>
      <c r="N21" s="76">
        <v>55</v>
      </c>
      <c r="O21" s="67">
        <v>2530</v>
      </c>
      <c r="P21" s="68">
        <f>Table2245236891011[[#This Row],[PEMBULATAN]]*O21</f>
        <v>139150</v>
      </c>
    </row>
    <row r="22" spans="1:16" ht="32.25" customHeight="1" x14ac:dyDescent="0.2">
      <c r="A22" s="94"/>
      <c r="B22" s="79"/>
      <c r="C22" s="77" t="s">
        <v>826</v>
      </c>
      <c r="D22" s="82" t="s">
        <v>55</v>
      </c>
      <c r="E22" s="13">
        <v>44419</v>
      </c>
      <c r="F22" s="80" t="s">
        <v>170</v>
      </c>
      <c r="G22" s="13">
        <v>44421</v>
      </c>
      <c r="H22" s="81" t="s">
        <v>803</v>
      </c>
      <c r="I22" s="16">
        <v>90</v>
      </c>
      <c r="J22" s="16">
        <v>61</v>
      </c>
      <c r="K22" s="16">
        <v>19</v>
      </c>
      <c r="L22" s="16">
        <v>5</v>
      </c>
      <c r="M22" s="87">
        <v>26.077500000000001</v>
      </c>
      <c r="N22" s="76">
        <v>26</v>
      </c>
      <c r="O22" s="67">
        <v>2530</v>
      </c>
      <c r="P22" s="68">
        <f>Table2245236891011[[#This Row],[PEMBULATAN]]*O22</f>
        <v>65780</v>
      </c>
    </row>
    <row r="23" spans="1:16" ht="32.25" customHeight="1" x14ac:dyDescent="0.2">
      <c r="A23" s="94"/>
      <c r="B23" s="79"/>
      <c r="C23" s="77" t="s">
        <v>827</v>
      </c>
      <c r="D23" s="82" t="s">
        <v>55</v>
      </c>
      <c r="E23" s="13">
        <v>44419</v>
      </c>
      <c r="F23" s="80" t="s">
        <v>170</v>
      </c>
      <c r="G23" s="13">
        <v>44421</v>
      </c>
      <c r="H23" s="81" t="s">
        <v>803</v>
      </c>
      <c r="I23" s="16">
        <v>70</v>
      </c>
      <c r="J23" s="16">
        <v>51</v>
      </c>
      <c r="K23" s="16">
        <v>21</v>
      </c>
      <c r="L23" s="16">
        <v>6</v>
      </c>
      <c r="M23" s="87">
        <v>18.7425</v>
      </c>
      <c r="N23" s="76">
        <v>19</v>
      </c>
      <c r="O23" s="67">
        <v>2530</v>
      </c>
      <c r="P23" s="68">
        <f>Table2245236891011[[#This Row],[PEMBULATAN]]*O23</f>
        <v>48070</v>
      </c>
    </row>
    <row r="24" spans="1:16" ht="32.25" customHeight="1" x14ac:dyDescent="0.2">
      <c r="A24" s="94"/>
      <c r="B24" s="79"/>
      <c r="C24" s="77" t="s">
        <v>828</v>
      </c>
      <c r="D24" s="82" t="s">
        <v>55</v>
      </c>
      <c r="E24" s="13">
        <v>44419</v>
      </c>
      <c r="F24" s="80" t="s">
        <v>170</v>
      </c>
      <c r="G24" s="13">
        <v>44421</v>
      </c>
      <c r="H24" s="81" t="s">
        <v>803</v>
      </c>
      <c r="I24" s="16">
        <v>49</v>
      </c>
      <c r="J24" s="16">
        <v>25</v>
      </c>
      <c r="K24" s="16">
        <v>16</v>
      </c>
      <c r="L24" s="16">
        <v>3</v>
      </c>
      <c r="M24" s="87">
        <v>4.9000000000000004</v>
      </c>
      <c r="N24" s="76">
        <v>5</v>
      </c>
      <c r="O24" s="67">
        <v>2530</v>
      </c>
      <c r="P24" s="68">
        <f>Table2245236891011[[#This Row],[PEMBULATAN]]*O24</f>
        <v>12650</v>
      </c>
    </row>
    <row r="25" spans="1:16" ht="32.25" customHeight="1" x14ac:dyDescent="0.2">
      <c r="A25" s="94"/>
      <c r="B25" s="79"/>
      <c r="C25" s="77" t="s">
        <v>829</v>
      </c>
      <c r="D25" s="82" t="s">
        <v>55</v>
      </c>
      <c r="E25" s="13">
        <v>44419</v>
      </c>
      <c r="F25" s="80" t="s">
        <v>170</v>
      </c>
      <c r="G25" s="13">
        <v>44421</v>
      </c>
      <c r="H25" s="81" t="s">
        <v>803</v>
      </c>
      <c r="I25" s="16">
        <v>43</v>
      </c>
      <c r="J25" s="16">
        <v>29</v>
      </c>
      <c r="K25" s="16">
        <v>32</v>
      </c>
      <c r="L25" s="16">
        <v>16</v>
      </c>
      <c r="M25" s="87">
        <v>9.9760000000000009</v>
      </c>
      <c r="N25" s="76">
        <v>16</v>
      </c>
      <c r="O25" s="67">
        <v>2530</v>
      </c>
      <c r="P25" s="68">
        <f>Table2245236891011[[#This Row],[PEMBULATAN]]*O25</f>
        <v>40480</v>
      </c>
    </row>
    <row r="26" spans="1:16" ht="32.25" customHeight="1" x14ac:dyDescent="0.2">
      <c r="A26" s="94"/>
      <c r="B26" s="79"/>
      <c r="C26" s="77" t="s">
        <v>830</v>
      </c>
      <c r="D26" s="82" t="s">
        <v>55</v>
      </c>
      <c r="E26" s="13">
        <v>44419</v>
      </c>
      <c r="F26" s="80" t="s">
        <v>170</v>
      </c>
      <c r="G26" s="13">
        <v>44421</v>
      </c>
      <c r="H26" s="81" t="s">
        <v>803</v>
      </c>
      <c r="I26" s="16">
        <v>43</v>
      </c>
      <c r="J26" s="16">
        <v>29</v>
      </c>
      <c r="K26" s="16">
        <v>32</v>
      </c>
      <c r="L26" s="16">
        <v>12</v>
      </c>
      <c r="M26" s="87">
        <v>9.9760000000000009</v>
      </c>
      <c r="N26" s="76">
        <v>12</v>
      </c>
      <c r="O26" s="67">
        <v>2530</v>
      </c>
      <c r="P26" s="68">
        <f>Table2245236891011[[#This Row],[PEMBULATAN]]*O26</f>
        <v>30360</v>
      </c>
    </row>
    <row r="27" spans="1:16" ht="32.25" customHeight="1" x14ac:dyDescent="0.2">
      <c r="A27" s="94"/>
      <c r="B27" s="79"/>
      <c r="C27" s="77" t="s">
        <v>831</v>
      </c>
      <c r="D27" s="82" t="s">
        <v>55</v>
      </c>
      <c r="E27" s="13">
        <v>44419</v>
      </c>
      <c r="F27" s="80" t="s">
        <v>170</v>
      </c>
      <c r="G27" s="13">
        <v>44421</v>
      </c>
      <c r="H27" s="81" t="s">
        <v>803</v>
      </c>
      <c r="I27" s="16">
        <v>24</v>
      </c>
      <c r="J27" s="16">
        <v>38</v>
      </c>
      <c r="K27" s="16">
        <v>18</v>
      </c>
      <c r="L27" s="16">
        <v>3</v>
      </c>
      <c r="M27" s="87">
        <v>4.1040000000000001</v>
      </c>
      <c r="N27" s="76">
        <v>4</v>
      </c>
      <c r="O27" s="67">
        <v>2530</v>
      </c>
      <c r="P27" s="68">
        <f>Table2245236891011[[#This Row],[PEMBULATAN]]*O27</f>
        <v>10120</v>
      </c>
    </row>
    <row r="28" spans="1:16" ht="32.25" customHeight="1" x14ac:dyDescent="0.2">
      <c r="A28" s="94"/>
      <c r="B28" s="79"/>
      <c r="C28" s="77" t="s">
        <v>832</v>
      </c>
      <c r="D28" s="82" t="s">
        <v>55</v>
      </c>
      <c r="E28" s="13">
        <v>44419</v>
      </c>
      <c r="F28" s="80" t="s">
        <v>170</v>
      </c>
      <c r="G28" s="13">
        <v>44421</v>
      </c>
      <c r="H28" s="81" t="s">
        <v>803</v>
      </c>
      <c r="I28" s="16">
        <v>24</v>
      </c>
      <c r="J28" s="16">
        <v>38</v>
      </c>
      <c r="K28" s="16">
        <v>18</v>
      </c>
      <c r="L28" s="16">
        <v>6</v>
      </c>
      <c r="M28" s="87">
        <v>4.1040000000000001</v>
      </c>
      <c r="N28" s="76">
        <v>6</v>
      </c>
      <c r="O28" s="67">
        <v>2530</v>
      </c>
      <c r="P28" s="68">
        <f>Table2245236891011[[#This Row],[PEMBULATAN]]*O28</f>
        <v>15180</v>
      </c>
    </row>
    <row r="29" spans="1:16" ht="32.25" customHeight="1" x14ac:dyDescent="0.2">
      <c r="A29" s="94"/>
      <c r="B29" s="79"/>
      <c r="C29" s="77" t="s">
        <v>833</v>
      </c>
      <c r="D29" s="82" t="s">
        <v>55</v>
      </c>
      <c r="E29" s="13">
        <v>44419</v>
      </c>
      <c r="F29" s="80" t="s">
        <v>170</v>
      </c>
      <c r="G29" s="13">
        <v>44421</v>
      </c>
      <c r="H29" s="81" t="s">
        <v>803</v>
      </c>
      <c r="I29" s="16">
        <v>45</v>
      </c>
      <c r="J29" s="16">
        <v>55</v>
      </c>
      <c r="K29" s="16">
        <v>50</v>
      </c>
      <c r="L29" s="16">
        <v>5</v>
      </c>
      <c r="M29" s="87">
        <v>30.9375</v>
      </c>
      <c r="N29" s="76">
        <v>31</v>
      </c>
      <c r="O29" s="67">
        <v>2530</v>
      </c>
      <c r="P29" s="68">
        <f>Table2245236891011[[#This Row],[PEMBULATAN]]*O29</f>
        <v>78430</v>
      </c>
    </row>
    <row r="30" spans="1:16" ht="32.25" customHeight="1" x14ac:dyDescent="0.2">
      <c r="A30" s="94"/>
      <c r="B30" s="79"/>
      <c r="C30" s="77" t="s">
        <v>834</v>
      </c>
      <c r="D30" s="82" t="s">
        <v>55</v>
      </c>
      <c r="E30" s="13">
        <v>44419</v>
      </c>
      <c r="F30" s="80" t="s">
        <v>170</v>
      </c>
      <c r="G30" s="13">
        <v>44421</v>
      </c>
      <c r="H30" s="81" t="s">
        <v>803</v>
      </c>
      <c r="I30" s="16">
        <v>63</v>
      </c>
      <c r="J30" s="16">
        <v>49</v>
      </c>
      <c r="K30" s="16">
        <v>44</v>
      </c>
      <c r="L30" s="16">
        <v>5</v>
      </c>
      <c r="M30" s="87">
        <v>33.957000000000001</v>
      </c>
      <c r="N30" s="76">
        <v>34</v>
      </c>
      <c r="O30" s="67">
        <v>2530</v>
      </c>
      <c r="P30" s="68">
        <f>Table2245236891011[[#This Row],[PEMBULATAN]]*O30</f>
        <v>86020</v>
      </c>
    </row>
    <row r="31" spans="1:16" ht="32.25" customHeight="1" x14ac:dyDescent="0.2">
      <c r="A31" s="94"/>
      <c r="B31" s="79"/>
      <c r="C31" s="77" t="s">
        <v>835</v>
      </c>
      <c r="D31" s="82" t="s">
        <v>55</v>
      </c>
      <c r="E31" s="13">
        <v>44419</v>
      </c>
      <c r="F31" s="80" t="s">
        <v>170</v>
      </c>
      <c r="G31" s="13">
        <v>44421</v>
      </c>
      <c r="H31" s="81" t="s">
        <v>803</v>
      </c>
      <c r="I31" s="16">
        <v>30</v>
      </c>
      <c r="J31" s="16">
        <v>53</v>
      </c>
      <c r="K31" s="16">
        <v>24</v>
      </c>
      <c r="L31" s="16">
        <v>3</v>
      </c>
      <c r="M31" s="87">
        <v>9.5399999999999991</v>
      </c>
      <c r="N31" s="76">
        <v>10</v>
      </c>
      <c r="O31" s="67">
        <v>2530</v>
      </c>
      <c r="P31" s="68">
        <f>Table2245236891011[[#This Row],[PEMBULATAN]]*O31</f>
        <v>25300</v>
      </c>
    </row>
    <row r="32" spans="1:16" ht="32.25" customHeight="1" x14ac:dyDescent="0.2">
      <c r="A32" s="94"/>
      <c r="B32" s="79"/>
      <c r="C32" s="77" t="s">
        <v>836</v>
      </c>
      <c r="D32" s="82" t="s">
        <v>55</v>
      </c>
      <c r="E32" s="13">
        <v>44419</v>
      </c>
      <c r="F32" s="80" t="s">
        <v>170</v>
      </c>
      <c r="G32" s="13">
        <v>44421</v>
      </c>
      <c r="H32" s="81" t="s">
        <v>803</v>
      </c>
      <c r="I32" s="16">
        <v>50</v>
      </c>
      <c r="J32" s="16">
        <v>65</v>
      </c>
      <c r="K32" s="16">
        <v>24</v>
      </c>
      <c r="L32" s="16">
        <v>4</v>
      </c>
      <c r="M32" s="87">
        <v>19.5</v>
      </c>
      <c r="N32" s="76">
        <v>20</v>
      </c>
      <c r="O32" s="67">
        <v>2530</v>
      </c>
      <c r="P32" s="68">
        <f>Table2245236891011[[#This Row],[PEMBULATAN]]*O32</f>
        <v>50600</v>
      </c>
    </row>
    <row r="33" spans="1:16" ht="32.25" customHeight="1" x14ac:dyDescent="0.2">
      <c r="A33" s="94"/>
      <c r="B33" s="79"/>
      <c r="C33" s="77" t="s">
        <v>837</v>
      </c>
      <c r="D33" s="82" t="s">
        <v>55</v>
      </c>
      <c r="E33" s="13">
        <v>44419</v>
      </c>
      <c r="F33" s="80" t="s">
        <v>170</v>
      </c>
      <c r="G33" s="13">
        <v>44421</v>
      </c>
      <c r="H33" s="81" t="s">
        <v>803</v>
      </c>
      <c r="I33" s="16">
        <v>58</v>
      </c>
      <c r="J33" s="16">
        <v>50</v>
      </c>
      <c r="K33" s="16">
        <v>71</v>
      </c>
      <c r="L33" s="16">
        <v>5</v>
      </c>
      <c r="M33" s="87">
        <v>51.475000000000001</v>
      </c>
      <c r="N33" s="76">
        <v>51</v>
      </c>
      <c r="O33" s="67">
        <v>2530</v>
      </c>
      <c r="P33" s="68">
        <f>Table2245236891011[[#This Row],[PEMBULATAN]]*O33</f>
        <v>129030</v>
      </c>
    </row>
    <row r="34" spans="1:16" ht="32.25" customHeight="1" x14ac:dyDescent="0.2">
      <c r="A34" s="94"/>
      <c r="B34" s="79"/>
      <c r="C34" s="77" t="s">
        <v>838</v>
      </c>
      <c r="D34" s="82" t="s">
        <v>55</v>
      </c>
      <c r="E34" s="13">
        <v>44419</v>
      </c>
      <c r="F34" s="80" t="s">
        <v>170</v>
      </c>
      <c r="G34" s="13">
        <v>44421</v>
      </c>
      <c r="H34" s="81" t="s">
        <v>803</v>
      </c>
      <c r="I34" s="16">
        <v>50</v>
      </c>
      <c r="J34" s="16">
        <v>24</v>
      </c>
      <c r="K34" s="16">
        <v>43</v>
      </c>
      <c r="L34" s="16">
        <v>2</v>
      </c>
      <c r="M34" s="87">
        <v>12.9</v>
      </c>
      <c r="N34" s="76">
        <v>13</v>
      </c>
      <c r="O34" s="67">
        <v>2530</v>
      </c>
      <c r="P34" s="68">
        <f>Table2245236891011[[#This Row],[PEMBULATAN]]*O34</f>
        <v>32890</v>
      </c>
    </row>
    <row r="35" spans="1:16" ht="32.25" customHeight="1" x14ac:dyDescent="0.2">
      <c r="A35" s="94"/>
      <c r="B35" s="79"/>
      <c r="C35" s="77" t="s">
        <v>839</v>
      </c>
      <c r="D35" s="82" t="s">
        <v>55</v>
      </c>
      <c r="E35" s="13">
        <v>44419</v>
      </c>
      <c r="F35" s="80" t="s">
        <v>170</v>
      </c>
      <c r="G35" s="13">
        <v>44421</v>
      </c>
      <c r="H35" s="81" t="s">
        <v>803</v>
      </c>
      <c r="I35" s="16">
        <v>102</v>
      </c>
      <c r="J35" s="16">
        <v>82</v>
      </c>
      <c r="K35" s="16">
        <v>32</v>
      </c>
      <c r="L35" s="16">
        <v>3</v>
      </c>
      <c r="M35" s="87">
        <v>66.912000000000006</v>
      </c>
      <c r="N35" s="76">
        <v>67</v>
      </c>
      <c r="O35" s="67">
        <v>2530</v>
      </c>
      <c r="P35" s="68">
        <f>Table2245236891011[[#This Row],[PEMBULATAN]]*O35</f>
        <v>169510</v>
      </c>
    </row>
    <row r="36" spans="1:16" ht="32.25" customHeight="1" x14ac:dyDescent="0.2">
      <c r="A36" s="94"/>
      <c r="B36" s="79"/>
      <c r="C36" s="77" t="s">
        <v>840</v>
      </c>
      <c r="D36" s="82" t="s">
        <v>55</v>
      </c>
      <c r="E36" s="13">
        <v>44419</v>
      </c>
      <c r="F36" s="80" t="s">
        <v>170</v>
      </c>
      <c r="G36" s="13">
        <v>44421</v>
      </c>
      <c r="H36" s="81" t="s">
        <v>803</v>
      </c>
      <c r="I36" s="16">
        <v>133</v>
      </c>
      <c r="J36" s="16">
        <v>10</v>
      </c>
      <c r="K36" s="16">
        <v>10</v>
      </c>
      <c r="L36" s="16">
        <v>16</v>
      </c>
      <c r="M36" s="87">
        <v>3.3250000000000002</v>
      </c>
      <c r="N36" s="76">
        <v>16</v>
      </c>
      <c r="O36" s="67">
        <v>2530</v>
      </c>
      <c r="P36" s="68">
        <f>Table2245236891011[[#This Row],[PEMBULATAN]]*O36</f>
        <v>40480</v>
      </c>
    </row>
    <row r="37" spans="1:16" ht="32.25" customHeight="1" x14ac:dyDescent="0.2">
      <c r="A37" s="94"/>
      <c r="B37" s="79"/>
      <c r="C37" s="77" t="s">
        <v>841</v>
      </c>
      <c r="D37" s="82" t="s">
        <v>55</v>
      </c>
      <c r="E37" s="13">
        <v>44419</v>
      </c>
      <c r="F37" s="80" t="s">
        <v>170</v>
      </c>
      <c r="G37" s="13">
        <v>44421</v>
      </c>
      <c r="H37" s="81" t="s">
        <v>803</v>
      </c>
      <c r="I37" s="16">
        <v>156</v>
      </c>
      <c r="J37" s="16">
        <v>3</v>
      </c>
      <c r="K37" s="16">
        <v>3</v>
      </c>
      <c r="L37" s="16">
        <v>3</v>
      </c>
      <c r="M37" s="87">
        <v>0.35099999999999998</v>
      </c>
      <c r="N37" s="76">
        <v>3</v>
      </c>
      <c r="O37" s="67">
        <v>2530</v>
      </c>
      <c r="P37" s="68">
        <f>Table2245236891011[[#This Row],[PEMBULATAN]]*O37</f>
        <v>7590</v>
      </c>
    </row>
    <row r="38" spans="1:16" ht="32.25" customHeight="1" x14ac:dyDescent="0.2">
      <c r="A38" s="94"/>
      <c r="B38" s="79"/>
      <c r="C38" s="77" t="s">
        <v>842</v>
      </c>
      <c r="D38" s="82" t="s">
        <v>55</v>
      </c>
      <c r="E38" s="13">
        <v>44419</v>
      </c>
      <c r="F38" s="80" t="s">
        <v>170</v>
      </c>
      <c r="G38" s="13">
        <v>44421</v>
      </c>
      <c r="H38" s="81" t="s">
        <v>803</v>
      </c>
      <c r="I38" s="16">
        <v>39</v>
      </c>
      <c r="J38" s="16">
        <v>24</v>
      </c>
      <c r="K38" s="16">
        <v>29</v>
      </c>
      <c r="L38" s="16">
        <v>2</v>
      </c>
      <c r="M38" s="87">
        <v>6.7859999999999996</v>
      </c>
      <c r="N38" s="76">
        <v>7</v>
      </c>
      <c r="O38" s="67">
        <v>2530</v>
      </c>
      <c r="P38" s="68">
        <f>Table2245236891011[[#This Row],[PEMBULATAN]]*O38</f>
        <v>17710</v>
      </c>
    </row>
    <row r="39" spans="1:16" ht="32.25" customHeight="1" x14ac:dyDescent="0.2">
      <c r="A39" s="94"/>
      <c r="B39" s="79"/>
      <c r="C39" s="77" t="s">
        <v>843</v>
      </c>
      <c r="D39" s="82" t="s">
        <v>55</v>
      </c>
      <c r="E39" s="13">
        <v>44419</v>
      </c>
      <c r="F39" s="80" t="s">
        <v>170</v>
      </c>
      <c r="G39" s="13">
        <v>44421</v>
      </c>
      <c r="H39" s="81" t="s">
        <v>803</v>
      </c>
      <c r="I39" s="16">
        <v>40</v>
      </c>
      <c r="J39" s="16">
        <v>30</v>
      </c>
      <c r="K39" s="16">
        <v>37</v>
      </c>
      <c r="L39" s="16">
        <v>5</v>
      </c>
      <c r="M39" s="87">
        <v>11.1</v>
      </c>
      <c r="N39" s="76">
        <v>11</v>
      </c>
      <c r="O39" s="67">
        <v>2530</v>
      </c>
      <c r="P39" s="68">
        <f>Table2245236891011[[#This Row],[PEMBULATAN]]*O39</f>
        <v>27830</v>
      </c>
    </row>
    <row r="40" spans="1:16" ht="32.25" customHeight="1" x14ac:dyDescent="0.2">
      <c r="A40" s="94"/>
      <c r="B40" s="79"/>
      <c r="C40" s="77" t="s">
        <v>844</v>
      </c>
      <c r="D40" s="82" t="s">
        <v>55</v>
      </c>
      <c r="E40" s="13">
        <v>44419</v>
      </c>
      <c r="F40" s="80" t="s">
        <v>170</v>
      </c>
      <c r="G40" s="13">
        <v>44421</v>
      </c>
      <c r="H40" s="81" t="s">
        <v>803</v>
      </c>
      <c r="I40" s="16">
        <v>27</v>
      </c>
      <c r="J40" s="16">
        <v>26</v>
      </c>
      <c r="K40" s="16">
        <v>23</v>
      </c>
      <c r="L40" s="16">
        <v>1</v>
      </c>
      <c r="M40" s="87">
        <v>4.0365000000000002</v>
      </c>
      <c r="N40" s="76">
        <v>4</v>
      </c>
      <c r="O40" s="67">
        <v>2530</v>
      </c>
      <c r="P40" s="68">
        <f>Table2245236891011[[#This Row],[PEMBULATAN]]*O40</f>
        <v>10120</v>
      </c>
    </row>
    <row r="41" spans="1:16" ht="32.25" customHeight="1" x14ac:dyDescent="0.2">
      <c r="A41" s="94"/>
      <c r="B41" s="79"/>
      <c r="C41" s="77" t="s">
        <v>845</v>
      </c>
      <c r="D41" s="82" t="s">
        <v>55</v>
      </c>
      <c r="E41" s="13">
        <v>44419</v>
      </c>
      <c r="F41" s="80" t="s">
        <v>170</v>
      </c>
      <c r="G41" s="13">
        <v>44421</v>
      </c>
      <c r="H41" s="81" t="s">
        <v>803</v>
      </c>
      <c r="I41" s="16">
        <v>58</v>
      </c>
      <c r="J41" s="16">
        <v>23</v>
      </c>
      <c r="K41" s="16">
        <v>20</v>
      </c>
      <c r="L41" s="16">
        <v>2</v>
      </c>
      <c r="M41" s="87">
        <v>6.67</v>
      </c>
      <c r="N41" s="76">
        <v>7</v>
      </c>
      <c r="O41" s="67">
        <v>2530</v>
      </c>
      <c r="P41" s="68">
        <f>Table2245236891011[[#This Row],[PEMBULATAN]]*O41</f>
        <v>17710</v>
      </c>
    </row>
    <row r="42" spans="1:16" ht="32.25" customHeight="1" x14ac:dyDescent="0.2">
      <c r="A42" s="94"/>
      <c r="B42" s="79"/>
      <c r="C42" s="77" t="s">
        <v>846</v>
      </c>
      <c r="D42" s="82" t="s">
        <v>55</v>
      </c>
      <c r="E42" s="13">
        <v>44419</v>
      </c>
      <c r="F42" s="80" t="s">
        <v>170</v>
      </c>
      <c r="G42" s="13">
        <v>44421</v>
      </c>
      <c r="H42" s="81" t="s">
        <v>803</v>
      </c>
      <c r="I42" s="16">
        <v>86</v>
      </c>
      <c r="J42" s="16">
        <v>44</v>
      </c>
      <c r="K42" s="16">
        <v>7</v>
      </c>
      <c r="L42" s="16">
        <v>2</v>
      </c>
      <c r="M42" s="87">
        <v>6.6219999999999999</v>
      </c>
      <c r="N42" s="76">
        <v>7</v>
      </c>
      <c r="O42" s="67">
        <v>2530</v>
      </c>
      <c r="P42" s="68">
        <f>Table2245236891011[[#This Row],[PEMBULATAN]]*O42</f>
        <v>17710</v>
      </c>
    </row>
    <row r="43" spans="1:16" ht="32.25" customHeight="1" x14ac:dyDescent="0.2">
      <c r="A43" s="94"/>
      <c r="B43" s="79"/>
      <c r="C43" s="77" t="s">
        <v>847</v>
      </c>
      <c r="D43" s="82" t="s">
        <v>55</v>
      </c>
      <c r="E43" s="13">
        <v>44419</v>
      </c>
      <c r="F43" s="80" t="s">
        <v>170</v>
      </c>
      <c r="G43" s="13">
        <v>44421</v>
      </c>
      <c r="H43" s="81" t="s">
        <v>803</v>
      </c>
      <c r="I43" s="16">
        <v>45</v>
      </c>
      <c r="J43" s="16">
        <v>16</v>
      </c>
      <c r="K43" s="16">
        <v>74</v>
      </c>
      <c r="L43" s="16">
        <v>7</v>
      </c>
      <c r="M43" s="87">
        <v>13.32</v>
      </c>
      <c r="N43" s="76">
        <v>13</v>
      </c>
      <c r="O43" s="67">
        <v>2530</v>
      </c>
      <c r="P43" s="68">
        <f>Table2245236891011[[#This Row],[PEMBULATAN]]*O43</f>
        <v>32890</v>
      </c>
    </row>
    <row r="44" spans="1:16" ht="32.25" customHeight="1" x14ac:dyDescent="0.2">
      <c r="A44" s="94"/>
      <c r="B44" s="79"/>
      <c r="C44" s="77" t="s">
        <v>848</v>
      </c>
      <c r="D44" s="82" t="s">
        <v>55</v>
      </c>
      <c r="E44" s="13">
        <v>44419</v>
      </c>
      <c r="F44" s="80" t="s">
        <v>170</v>
      </c>
      <c r="G44" s="13">
        <v>44421</v>
      </c>
      <c r="H44" s="81" t="s">
        <v>803</v>
      </c>
      <c r="I44" s="16">
        <v>56</v>
      </c>
      <c r="J44" s="16">
        <v>64</v>
      </c>
      <c r="K44" s="16">
        <v>70</v>
      </c>
      <c r="L44" s="16">
        <v>10</v>
      </c>
      <c r="M44" s="87">
        <v>62.72</v>
      </c>
      <c r="N44" s="76">
        <v>63</v>
      </c>
      <c r="O44" s="67">
        <v>2530</v>
      </c>
      <c r="P44" s="68">
        <f>Table2245236891011[[#This Row],[PEMBULATAN]]*O44</f>
        <v>159390</v>
      </c>
    </row>
    <row r="45" spans="1:16" ht="32.25" customHeight="1" x14ac:dyDescent="0.2">
      <c r="A45" s="94"/>
      <c r="B45" s="79"/>
      <c r="C45" s="77" t="s">
        <v>849</v>
      </c>
      <c r="D45" s="82" t="s">
        <v>55</v>
      </c>
      <c r="E45" s="13">
        <v>44419</v>
      </c>
      <c r="F45" s="80" t="s">
        <v>170</v>
      </c>
      <c r="G45" s="13">
        <v>44421</v>
      </c>
      <c r="H45" s="81" t="s">
        <v>803</v>
      </c>
      <c r="I45" s="16">
        <v>39</v>
      </c>
      <c r="J45" s="16">
        <v>24</v>
      </c>
      <c r="K45" s="16">
        <v>23</v>
      </c>
      <c r="L45" s="16">
        <v>17</v>
      </c>
      <c r="M45" s="87">
        <v>5.3819999999999997</v>
      </c>
      <c r="N45" s="76">
        <v>17</v>
      </c>
      <c r="O45" s="67">
        <v>2530</v>
      </c>
      <c r="P45" s="68">
        <f>Table2245236891011[[#This Row],[PEMBULATAN]]*O45</f>
        <v>43010</v>
      </c>
    </row>
    <row r="46" spans="1:16" ht="32.25" customHeight="1" x14ac:dyDescent="0.2">
      <c r="A46" s="94"/>
      <c r="B46" s="79"/>
      <c r="C46" s="77" t="s">
        <v>850</v>
      </c>
      <c r="D46" s="82" t="s">
        <v>55</v>
      </c>
      <c r="E46" s="13">
        <v>44419</v>
      </c>
      <c r="F46" s="80" t="s">
        <v>170</v>
      </c>
      <c r="G46" s="13">
        <v>44421</v>
      </c>
      <c r="H46" s="81" t="s">
        <v>803</v>
      </c>
      <c r="I46" s="16">
        <v>68</v>
      </c>
      <c r="J46" s="16">
        <v>39</v>
      </c>
      <c r="K46" s="16">
        <v>10</v>
      </c>
      <c r="L46" s="16">
        <v>22</v>
      </c>
      <c r="M46" s="87">
        <v>6.63</v>
      </c>
      <c r="N46" s="76">
        <v>22</v>
      </c>
      <c r="O46" s="67">
        <v>2530</v>
      </c>
      <c r="P46" s="68">
        <f>Table2245236891011[[#This Row],[PEMBULATAN]]*O46</f>
        <v>55660</v>
      </c>
    </row>
    <row r="47" spans="1:16" ht="32.25" customHeight="1" x14ac:dyDescent="0.2">
      <c r="A47" s="94"/>
      <c r="B47" s="79"/>
      <c r="C47" s="77" t="s">
        <v>851</v>
      </c>
      <c r="D47" s="82" t="s">
        <v>55</v>
      </c>
      <c r="E47" s="13">
        <v>44419</v>
      </c>
      <c r="F47" s="80" t="s">
        <v>170</v>
      </c>
      <c r="G47" s="13">
        <v>44421</v>
      </c>
      <c r="H47" s="81" t="s">
        <v>803</v>
      </c>
      <c r="I47" s="16">
        <v>27</v>
      </c>
      <c r="J47" s="16">
        <v>23</v>
      </c>
      <c r="K47" s="16">
        <v>26</v>
      </c>
      <c r="L47" s="16">
        <v>4</v>
      </c>
      <c r="M47" s="87">
        <v>4.0365000000000002</v>
      </c>
      <c r="N47" s="76">
        <v>4</v>
      </c>
      <c r="O47" s="67">
        <v>2530</v>
      </c>
      <c r="P47" s="68">
        <f>Table2245236891011[[#This Row],[PEMBULATAN]]*O47</f>
        <v>10120</v>
      </c>
    </row>
    <row r="48" spans="1:16" ht="32.25" customHeight="1" x14ac:dyDescent="0.2">
      <c r="A48" s="94"/>
      <c r="B48" s="79"/>
      <c r="C48" s="77" t="s">
        <v>852</v>
      </c>
      <c r="D48" s="82" t="s">
        <v>55</v>
      </c>
      <c r="E48" s="13">
        <v>44419</v>
      </c>
      <c r="F48" s="80" t="s">
        <v>170</v>
      </c>
      <c r="G48" s="13">
        <v>44421</v>
      </c>
      <c r="H48" s="81" t="s">
        <v>803</v>
      </c>
      <c r="I48" s="16">
        <v>38</v>
      </c>
      <c r="J48" s="16">
        <v>35</v>
      </c>
      <c r="K48" s="16">
        <v>18</v>
      </c>
      <c r="L48" s="16">
        <v>1</v>
      </c>
      <c r="M48" s="87">
        <v>5.9850000000000003</v>
      </c>
      <c r="N48" s="76">
        <v>6</v>
      </c>
      <c r="O48" s="67">
        <v>2530</v>
      </c>
      <c r="P48" s="68">
        <f>Table2245236891011[[#This Row],[PEMBULATAN]]*O48</f>
        <v>15180</v>
      </c>
    </row>
    <row r="49" spans="1:16" ht="32.25" customHeight="1" x14ac:dyDescent="0.2">
      <c r="A49" s="94"/>
      <c r="B49" s="79"/>
      <c r="C49" s="77" t="s">
        <v>853</v>
      </c>
      <c r="D49" s="82" t="s">
        <v>55</v>
      </c>
      <c r="E49" s="13">
        <v>44419</v>
      </c>
      <c r="F49" s="80" t="s">
        <v>170</v>
      </c>
      <c r="G49" s="13">
        <v>44421</v>
      </c>
      <c r="H49" s="81" t="s">
        <v>803</v>
      </c>
      <c r="I49" s="16">
        <v>29</v>
      </c>
      <c r="J49" s="16">
        <v>21</v>
      </c>
      <c r="K49" s="16">
        <v>38</v>
      </c>
      <c r="L49" s="16">
        <v>12</v>
      </c>
      <c r="M49" s="87">
        <v>5.7854999999999999</v>
      </c>
      <c r="N49" s="76">
        <v>12</v>
      </c>
      <c r="O49" s="67">
        <v>2530</v>
      </c>
      <c r="P49" s="68">
        <f>Table2245236891011[[#This Row],[PEMBULATAN]]*O49</f>
        <v>30360</v>
      </c>
    </row>
    <row r="50" spans="1:16" ht="32.25" customHeight="1" x14ac:dyDescent="0.2">
      <c r="A50" s="94"/>
      <c r="B50" s="79"/>
      <c r="C50" s="77" t="s">
        <v>854</v>
      </c>
      <c r="D50" s="82" t="s">
        <v>55</v>
      </c>
      <c r="E50" s="13">
        <v>44419</v>
      </c>
      <c r="F50" s="80" t="s">
        <v>170</v>
      </c>
      <c r="G50" s="13">
        <v>44421</v>
      </c>
      <c r="H50" s="81" t="s">
        <v>803</v>
      </c>
      <c r="I50" s="16">
        <v>68</v>
      </c>
      <c r="J50" s="16">
        <v>48</v>
      </c>
      <c r="K50" s="16">
        <v>6</v>
      </c>
      <c r="L50" s="16">
        <v>8</v>
      </c>
      <c r="M50" s="87">
        <v>4.8959999999999999</v>
      </c>
      <c r="N50" s="76">
        <v>8</v>
      </c>
      <c r="O50" s="67">
        <v>2530</v>
      </c>
      <c r="P50" s="68">
        <f>Table2245236891011[[#This Row],[PEMBULATAN]]*O50</f>
        <v>20240</v>
      </c>
    </row>
    <row r="51" spans="1:16" ht="32.25" customHeight="1" x14ac:dyDescent="0.2">
      <c r="A51" s="94"/>
      <c r="B51" s="79"/>
      <c r="C51" s="77" t="s">
        <v>855</v>
      </c>
      <c r="D51" s="82" t="s">
        <v>55</v>
      </c>
      <c r="E51" s="13">
        <v>44419</v>
      </c>
      <c r="F51" s="80" t="s">
        <v>170</v>
      </c>
      <c r="G51" s="13">
        <v>44421</v>
      </c>
      <c r="H51" s="81" t="s">
        <v>803</v>
      </c>
      <c r="I51" s="16">
        <v>36</v>
      </c>
      <c r="J51" s="16">
        <v>37</v>
      </c>
      <c r="K51" s="16">
        <v>18</v>
      </c>
      <c r="L51" s="16">
        <v>2</v>
      </c>
      <c r="M51" s="87">
        <v>5.9939999999999998</v>
      </c>
      <c r="N51" s="76">
        <v>6</v>
      </c>
      <c r="O51" s="67">
        <v>2530</v>
      </c>
      <c r="P51" s="68">
        <f>Table2245236891011[[#This Row],[PEMBULATAN]]*O51</f>
        <v>15180</v>
      </c>
    </row>
    <row r="52" spans="1:16" ht="32.25" customHeight="1" x14ac:dyDescent="0.2">
      <c r="A52" s="94"/>
      <c r="B52" s="79"/>
      <c r="C52" s="77" t="s">
        <v>856</v>
      </c>
      <c r="D52" s="82" t="s">
        <v>55</v>
      </c>
      <c r="E52" s="13">
        <v>44419</v>
      </c>
      <c r="F52" s="80" t="s">
        <v>170</v>
      </c>
      <c r="G52" s="13">
        <v>44421</v>
      </c>
      <c r="H52" s="81" t="s">
        <v>803</v>
      </c>
      <c r="I52" s="16">
        <v>39</v>
      </c>
      <c r="J52" s="16">
        <v>39</v>
      </c>
      <c r="K52" s="16">
        <v>22</v>
      </c>
      <c r="L52" s="16">
        <v>1</v>
      </c>
      <c r="M52" s="87">
        <v>8.3655000000000008</v>
      </c>
      <c r="N52" s="76">
        <v>9</v>
      </c>
      <c r="O52" s="67">
        <v>2530</v>
      </c>
      <c r="P52" s="68">
        <f>Table2245236891011[[#This Row],[PEMBULATAN]]*O52</f>
        <v>22770</v>
      </c>
    </row>
    <row r="53" spans="1:16" ht="32.25" customHeight="1" x14ac:dyDescent="0.2">
      <c r="A53" s="94"/>
      <c r="B53" s="79"/>
      <c r="C53" s="77" t="s">
        <v>857</v>
      </c>
      <c r="D53" s="82" t="s">
        <v>55</v>
      </c>
      <c r="E53" s="13">
        <v>44419</v>
      </c>
      <c r="F53" s="80" t="s">
        <v>170</v>
      </c>
      <c r="G53" s="13">
        <v>44421</v>
      </c>
      <c r="H53" s="81" t="s">
        <v>803</v>
      </c>
      <c r="I53" s="16">
        <v>45</v>
      </c>
      <c r="J53" s="16">
        <v>38</v>
      </c>
      <c r="K53" s="16">
        <v>23</v>
      </c>
      <c r="L53" s="16">
        <v>12</v>
      </c>
      <c r="M53" s="87">
        <v>9.8324999999999996</v>
      </c>
      <c r="N53" s="76">
        <v>12</v>
      </c>
      <c r="O53" s="67">
        <v>2530</v>
      </c>
      <c r="P53" s="68">
        <f>Table2245236891011[[#This Row],[PEMBULATAN]]*O53</f>
        <v>30360</v>
      </c>
    </row>
    <row r="54" spans="1:16" ht="32.25" customHeight="1" x14ac:dyDescent="0.2">
      <c r="A54" s="94"/>
      <c r="B54" s="79"/>
      <c r="C54" s="77" t="s">
        <v>858</v>
      </c>
      <c r="D54" s="82" t="s">
        <v>55</v>
      </c>
      <c r="E54" s="13">
        <v>44419</v>
      </c>
      <c r="F54" s="80" t="s">
        <v>170</v>
      </c>
      <c r="G54" s="13">
        <v>44421</v>
      </c>
      <c r="H54" s="81" t="s">
        <v>803</v>
      </c>
      <c r="I54" s="16">
        <v>40</v>
      </c>
      <c r="J54" s="16">
        <v>30</v>
      </c>
      <c r="K54" s="16">
        <v>20</v>
      </c>
      <c r="L54" s="16">
        <v>7</v>
      </c>
      <c r="M54" s="87">
        <v>6</v>
      </c>
      <c r="N54" s="76">
        <v>7</v>
      </c>
      <c r="O54" s="67">
        <v>2530</v>
      </c>
      <c r="P54" s="68">
        <f>Table2245236891011[[#This Row],[PEMBULATAN]]*O54</f>
        <v>17710</v>
      </c>
    </row>
    <row r="55" spans="1:16" ht="32.25" customHeight="1" x14ac:dyDescent="0.2">
      <c r="A55" s="94"/>
      <c r="B55" s="79"/>
      <c r="C55" s="77" t="s">
        <v>859</v>
      </c>
      <c r="D55" s="82" t="s">
        <v>55</v>
      </c>
      <c r="E55" s="13">
        <v>44419</v>
      </c>
      <c r="F55" s="80" t="s">
        <v>170</v>
      </c>
      <c r="G55" s="13">
        <v>44421</v>
      </c>
      <c r="H55" s="81" t="s">
        <v>803</v>
      </c>
      <c r="I55" s="16">
        <v>43</v>
      </c>
      <c r="J55" s="16">
        <v>13</v>
      </c>
      <c r="K55" s="16">
        <v>35</v>
      </c>
      <c r="L55" s="16">
        <v>7</v>
      </c>
      <c r="M55" s="87">
        <v>4.8912500000000003</v>
      </c>
      <c r="N55" s="76">
        <v>7</v>
      </c>
      <c r="O55" s="67">
        <v>2530</v>
      </c>
      <c r="P55" s="68">
        <f>Table2245236891011[[#This Row],[PEMBULATAN]]*O55</f>
        <v>17710</v>
      </c>
    </row>
    <row r="56" spans="1:16" ht="32.25" customHeight="1" x14ac:dyDescent="0.2">
      <c r="A56" s="94"/>
      <c r="B56" s="79"/>
      <c r="C56" s="77" t="s">
        <v>860</v>
      </c>
      <c r="D56" s="82" t="s">
        <v>55</v>
      </c>
      <c r="E56" s="13">
        <v>44419</v>
      </c>
      <c r="F56" s="80" t="s">
        <v>170</v>
      </c>
      <c r="G56" s="13">
        <v>44421</v>
      </c>
      <c r="H56" s="81" t="s">
        <v>803</v>
      </c>
      <c r="I56" s="16">
        <v>48</v>
      </c>
      <c r="J56" s="16">
        <v>30</v>
      </c>
      <c r="K56" s="16">
        <v>8</v>
      </c>
      <c r="L56" s="16">
        <v>9</v>
      </c>
      <c r="M56" s="87">
        <v>2.88</v>
      </c>
      <c r="N56" s="76">
        <v>9</v>
      </c>
      <c r="O56" s="67">
        <v>2530</v>
      </c>
      <c r="P56" s="68">
        <f>Table2245236891011[[#This Row],[PEMBULATAN]]*O56</f>
        <v>22770</v>
      </c>
    </row>
    <row r="57" spans="1:16" ht="32.25" customHeight="1" x14ac:dyDescent="0.2">
      <c r="A57" s="94"/>
      <c r="B57" s="79"/>
      <c r="C57" s="77" t="s">
        <v>861</v>
      </c>
      <c r="D57" s="82" t="s">
        <v>55</v>
      </c>
      <c r="E57" s="13">
        <v>44419</v>
      </c>
      <c r="F57" s="80" t="s">
        <v>170</v>
      </c>
      <c r="G57" s="13">
        <v>44421</v>
      </c>
      <c r="H57" s="81" t="s">
        <v>803</v>
      </c>
      <c r="I57" s="16">
        <v>67</v>
      </c>
      <c r="J57" s="16">
        <v>67</v>
      </c>
      <c r="K57" s="16">
        <v>4</v>
      </c>
      <c r="L57" s="16">
        <v>3</v>
      </c>
      <c r="M57" s="87">
        <v>4.4889999999999999</v>
      </c>
      <c r="N57" s="76">
        <v>5</v>
      </c>
      <c r="O57" s="67">
        <v>2530</v>
      </c>
      <c r="P57" s="68">
        <f>Table2245236891011[[#This Row],[PEMBULATAN]]*O57</f>
        <v>12650</v>
      </c>
    </row>
    <row r="58" spans="1:16" ht="32.25" customHeight="1" x14ac:dyDescent="0.2">
      <c r="A58" s="94"/>
      <c r="B58" s="79"/>
      <c r="C58" s="77" t="s">
        <v>862</v>
      </c>
      <c r="D58" s="82" t="s">
        <v>55</v>
      </c>
      <c r="E58" s="13">
        <v>44419</v>
      </c>
      <c r="F58" s="80" t="s">
        <v>170</v>
      </c>
      <c r="G58" s="13">
        <v>44421</v>
      </c>
      <c r="H58" s="81" t="s">
        <v>803</v>
      </c>
      <c r="I58" s="16">
        <v>187</v>
      </c>
      <c r="J58" s="16">
        <v>18</v>
      </c>
      <c r="K58" s="16">
        <v>6</v>
      </c>
      <c r="L58" s="16">
        <v>11</v>
      </c>
      <c r="M58" s="87">
        <v>5.0490000000000004</v>
      </c>
      <c r="N58" s="76">
        <v>11</v>
      </c>
      <c r="O58" s="67">
        <v>2530</v>
      </c>
      <c r="P58" s="68">
        <f>Table2245236891011[[#This Row],[PEMBULATAN]]*O58</f>
        <v>27830</v>
      </c>
    </row>
    <row r="59" spans="1:16" ht="32.25" customHeight="1" x14ac:dyDescent="0.2">
      <c r="A59" s="94"/>
      <c r="B59" s="79"/>
      <c r="C59" s="77" t="s">
        <v>863</v>
      </c>
      <c r="D59" s="82" t="s">
        <v>55</v>
      </c>
      <c r="E59" s="13">
        <v>44419</v>
      </c>
      <c r="F59" s="80" t="s">
        <v>170</v>
      </c>
      <c r="G59" s="13">
        <v>44421</v>
      </c>
      <c r="H59" s="81" t="s">
        <v>803</v>
      </c>
      <c r="I59" s="16">
        <v>26</v>
      </c>
      <c r="J59" s="16">
        <v>34</v>
      </c>
      <c r="K59" s="16">
        <v>5</v>
      </c>
      <c r="L59" s="16">
        <v>5</v>
      </c>
      <c r="M59" s="87">
        <v>1.105</v>
      </c>
      <c r="N59" s="76">
        <v>5</v>
      </c>
      <c r="O59" s="67">
        <v>2530</v>
      </c>
      <c r="P59" s="68">
        <f>Table2245236891011[[#This Row],[PEMBULATAN]]*O59</f>
        <v>12650</v>
      </c>
    </row>
    <row r="60" spans="1:16" ht="32.25" customHeight="1" x14ac:dyDescent="0.2">
      <c r="A60" s="94"/>
      <c r="B60" s="79"/>
      <c r="C60" s="77" t="s">
        <v>864</v>
      </c>
      <c r="D60" s="82" t="s">
        <v>55</v>
      </c>
      <c r="E60" s="13">
        <v>44419</v>
      </c>
      <c r="F60" s="80" t="s">
        <v>170</v>
      </c>
      <c r="G60" s="13">
        <v>44421</v>
      </c>
      <c r="H60" s="81" t="s">
        <v>803</v>
      </c>
      <c r="I60" s="16">
        <v>44</v>
      </c>
      <c r="J60" s="16">
        <v>47</v>
      </c>
      <c r="K60" s="16">
        <v>20</v>
      </c>
      <c r="L60" s="16">
        <v>12</v>
      </c>
      <c r="M60" s="87">
        <v>10.34</v>
      </c>
      <c r="N60" s="76">
        <v>12</v>
      </c>
      <c r="O60" s="67">
        <v>2530</v>
      </c>
      <c r="P60" s="68">
        <f>Table2245236891011[[#This Row],[PEMBULATAN]]*O60</f>
        <v>30360</v>
      </c>
    </row>
    <row r="61" spans="1:16" ht="32.25" customHeight="1" x14ac:dyDescent="0.2">
      <c r="A61" s="94"/>
      <c r="B61" s="79"/>
      <c r="C61" s="77" t="s">
        <v>865</v>
      </c>
      <c r="D61" s="82" t="s">
        <v>55</v>
      </c>
      <c r="E61" s="13">
        <v>44419</v>
      </c>
      <c r="F61" s="80" t="s">
        <v>170</v>
      </c>
      <c r="G61" s="13">
        <v>44421</v>
      </c>
      <c r="H61" s="81" t="s">
        <v>803</v>
      </c>
      <c r="I61" s="16">
        <v>60</v>
      </c>
      <c r="J61" s="16">
        <v>43</v>
      </c>
      <c r="K61" s="16">
        <v>24</v>
      </c>
      <c r="L61" s="16">
        <v>10</v>
      </c>
      <c r="M61" s="87">
        <v>15.48</v>
      </c>
      <c r="N61" s="76">
        <v>16</v>
      </c>
      <c r="O61" s="67">
        <v>2530</v>
      </c>
      <c r="P61" s="68">
        <f>Table2245236891011[[#This Row],[PEMBULATAN]]*O61</f>
        <v>40480</v>
      </c>
    </row>
    <row r="62" spans="1:16" ht="32.25" customHeight="1" x14ac:dyDescent="0.2">
      <c r="A62" s="94"/>
      <c r="B62" s="79"/>
      <c r="C62" s="77" t="s">
        <v>866</v>
      </c>
      <c r="D62" s="82" t="s">
        <v>55</v>
      </c>
      <c r="E62" s="13">
        <v>44419</v>
      </c>
      <c r="F62" s="80" t="s">
        <v>170</v>
      </c>
      <c r="G62" s="13">
        <v>44421</v>
      </c>
      <c r="H62" s="81" t="s">
        <v>803</v>
      </c>
      <c r="I62" s="16">
        <v>56</v>
      </c>
      <c r="J62" s="16">
        <v>52</v>
      </c>
      <c r="K62" s="16">
        <v>4</v>
      </c>
      <c r="L62" s="16">
        <v>18</v>
      </c>
      <c r="M62" s="87">
        <v>2.9119999999999999</v>
      </c>
      <c r="N62" s="76">
        <v>18</v>
      </c>
      <c r="O62" s="67">
        <v>2530</v>
      </c>
      <c r="P62" s="68">
        <f>Table2245236891011[[#This Row],[PEMBULATAN]]*O62</f>
        <v>45540</v>
      </c>
    </row>
    <row r="63" spans="1:16" ht="32.25" customHeight="1" x14ac:dyDescent="0.2">
      <c r="A63" s="94"/>
      <c r="B63" s="79"/>
      <c r="C63" s="77" t="s">
        <v>867</v>
      </c>
      <c r="D63" s="82" t="s">
        <v>55</v>
      </c>
      <c r="E63" s="13">
        <v>44419</v>
      </c>
      <c r="F63" s="80" t="s">
        <v>170</v>
      </c>
      <c r="G63" s="13">
        <v>44421</v>
      </c>
      <c r="H63" s="81" t="s">
        <v>803</v>
      </c>
      <c r="I63" s="16">
        <v>115</v>
      </c>
      <c r="J63" s="16">
        <v>27</v>
      </c>
      <c r="K63" s="16">
        <v>9</v>
      </c>
      <c r="L63" s="16">
        <v>9</v>
      </c>
      <c r="M63" s="87">
        <v>6.9862500000000001</v>
      </c>
      <c r="N63" s="76">
        <v>9</v>
      </c>
      <c r="O63" s="67">
        <v>2530</v>
      </c>
      <c r="P63" s="68">
        <f>Table2245236891011[[#This Row],[PEMBULATAN]]*O63</f>
        <v>22770</v>
      </c>
    </row>
    <row r="64" spans="1:16" ht="32.25" customHeight="1" x14ac:dyDescent="0.2">
      <c r="A64" s="94"/>
      <c r="B64" s="79"/>
      <c r="C64" s="77" t="s">
        <v>868</v>
      </c>
      <c r="D64" s="82" t="s">
        <v>55</v>
      </c>
      <c r="E64" s="13">
        <v>44419</v>
      </c>
      <c r="F64" s="80" t="s">
        <v>170</v>
      </c>
      <c r="G64" s="13">
        <v>44421</v>
      </c>
      <c r="H64" s="81" t="s">
        <v>803</v>
      </c>
      <c r="I64" s="16">
        <v>59</v>
      </c>
      <c r="J64" s="16">
        <v>30</v>
      </c>
      <c r="K64" s="16">
        <v>30</v>
      </c>
      <c r="L64" s="16">
        <v>10</v>
      </c>
      <c r="M64" s="87">
        <v>13.275</v>
      </c>
      <c r="N64" s="76">
        <v>13</v>
      </c>
      <c r="O64" s="67">
        <v>2530</v>
      </c>
      <c r="P64" s="68">
        <f>Table2245236891011[[#This Row],[PEMBULATAN]]*O64</f>
        <v>32890</v>
      </c>
    </row>
    <row r="65" spans="1:16" ht="32.25" customHeight="1" x14ac:dyDescent="0.2">
      <c r="A65" s="94"/>
      <c r="B65" s="79"/>
      <c r="C65" s="77" t="s">
        <v>869</v>
      </c>
      <c r="D65" s="82" t="s">
        <v>55</v>
      </c>
      <c r="E65" s="13">
        <v>44419</v>
      </c>
      <c r="F65" s="80" t="s">
        <v>170</v>
      </c>
      <c r="G65" s="13">
        <v>44421</v>
      </c>
      <c r="H65" s="81" t="s">
        <v>803</v>
      </c>
      <c r="I65" s="16">
        <v>92</v>
      </c>
      <c r="J65" s="16">
        <v>39</v>
      </c>
      <c r="K65" s="16">
        <v>20</v>
      </c>
      <c r="L65" s="16">
        <v>6</v>
      </c>
      <c r="M65" s="87">
        <v>17.940000000000001</v>
      </c>
      <c r="N65" s="76">
        <v>18</v>
      </c>
      <c r="O65" s="67">
        <v>2530</v>
      </c>
      <c r="P65" s="68">
        <f>Table2245236891011[[#This Row],[PEMBULATAN]]*O65</f>
        <v>45540</v>
      </c>
    </row>
    <row r="66" spans="1:16" ht="32.25" customHeight="1" x14ac:dyDescent="0.2">
      <c r="A66" s="94"/>
      <c r="B66" s="79"/>
      <c r="C66" s="77" t="s">
        <v>870</v>
      </c>
      <c r="D66" s="82" t="s">
        <v>55</v>
      </c>
      <c r="E66" s="13">
        <v>44419</v>
      </c>
      <c r="F66" s="80" t="s">
        <v>170</v>
      </c>
      <c r="G66" s="13">
        <v>44421</v>
      </c>
      <c r="H66" s="81" t="s">
        <v>803</v>
      </c>
      <c r="I66" s="16">
        <v>39</v>
      </c>
      <c r="J66" s="16">
        <v>39</v>
      </c>
      <c r="K66" s="16">
        <v>24</v>
      </c>
      <c r="L66" s="16">
        <v>5</v>
      </c>
      <c r="M66" s="87">
        <v>9.1259999999999994</v>
      </c>
      <c r="N66" s="76">
        <v>9</v>
      </c>
      <c r="O66" s="67">
        <v>2530</v>
      </c>
      <c r="P66" s="68">
        <f>Table2245236891011[[#This Row],[PEMBULATAN]]*O66</f>
        <v>22770</v>
      </c>
    </row>
    <row r="67" spans="1:16" ht="32.25" customHeight="1" x14ac:dyDescent="0.2">
      <c r="A67" s="94"/>
      <c r="B67" s="79"/>
      <c r="C67" s="77" t="s">
        <v>871</v>
      </c>
      <c r="D67" s="82" t="s">
        <v>55</v>
      </c>
      <c r="E67" s="13">
        <v>44419</v>
      </c>
      <c r="F67" s="80" t="s">
        <v>170</v>
      </c>
      <c r="G67" s="13">
        <v>44421</v>
      </c>
      <c r="H67" s="81" t="s">
        <v>803</v>
      </c>
      <c r="I67" s="16">
        <v>44</v>
      </c>
      <c r="J67" s="16">
        <v>39</v>
      </c>
      <c r="K67" s="16">
        <v>24</v>
      </c>
      <c r="L67" s="16">
        <v>9</v>
      </c>
      <c r="M67" s="87">
        <v>10.295999999999999</v>
      </c>
      <c r="N67" s="76">
        <v>11</v>
      </c>
      <c r="O67" s="67">
        <v>2530</v>
      </c>
      <c r="P67" s="68">
        <f>Table2245236891011[[#This Row],[PEMBULATAN]]*O67</f>
        <v>27830</v>
      </c>
    </row>
    <row r="68" spans="1:16" ht="32.25" customHeight="1" x14ac:dyDescent="0.2">
      <c r="A68" s="94"/>
      <c r="B68" s="79"/>
      <c r="C68" s="77" t="s">
        <v>872</v>
      </c>
      <c r="D68" s="82" t="s">
        <v>55</v>
      </c>
      <c r="E68" s="13">
        <v>44419</v>
      </c>
      <c r="F68" s="80" t="s">
        <v>170</v>
      </c>
      <c r="G68" s="13">
        <v>44421</v>
      </c>
      <c r="H68" s="81" t="s">
        <v>803</v>
      </c>
      <c r="I68" s="16">
        <v>76</v>
      </c>
      <c r="J68" s="16">
        <v>48</v>
      </c>
      <c r="K68" s="16">
        <v>23</v>
      </c>
      <c r="L68" s="16">
        <v>6</v>
      </c>
      <c r="M68" s="87">
        <v>20.975999999999999</v>
      </c>
      <c r="N68" s="76">
        <v>21</v>
      </c>
      <c r="O68" s="67">
        <v>2530</v>
      </c>
      <c r="P68" s="68">
        <f>Table2245236891011[[#This Row],[PEMBULATAN]]*O68</f>
        <v>53130</v>
      </c>
    </row>
    <row r="69" spans="1:16" ht="32.25" customHeight="1" x14ac:dyDescent="0.2">
      <c r="A69" s="94"/>
      <c r="B69" s="79"/>
      <c r="C69" s="77" t="s">
        <v>873</v>
      </c>
      <c r="D69" s="82" t="s">
        <v>55</v>
      </c>
      <c r="E69" s="13">
        <v>44419</v>
      </c>
      <c r="F69" s="80" t="s">
        <v>170</v>
      </c>
      <c r="G69" s="13">
        <v>44421</v>
      </c>
      <c r="H69" s="81" t="s">
        <v>803</v>
      </c>
      <c r="I69" s="16">
        <v>36</v>
      </c>
      <c r="J69" s="16">
        <v>36</v>
      </c>
      <c r="K69" s="16">
        <v>39</v>
      </c>
      <c r="L69" s="16">
        <v>19</v>
      </c>
      <c r="M69" s="87">
        <v>12.635999999999999</v>
      </c>
      <c r="N69" s="76">
        <v>19</v>
      </c>
      <c r="O69" s="67">
        <v>2530</v>
      </c>
      <c r="P69" s="68">
        <f>Table2245236891011[[#This Row],[PEMBULATAN]]*O69</f>
        <v>48070</v>
      </c>
    </row>
    <row r="70" spans="1:16" ht="32.25" customHeight="1" x14ac:dyDescent="0.2">
      <c r="A70" s="94"/>
      <c r="B70" s="79"/>
      <c r="C70" s="77" t="s">
        <v>874</v>
      </c>
      <c r="D70" s="82" t="s">
        <v>55</v>
      </c>
      <c r="E70" s="13">
        <v>44419</v>
      </c>
      <c r="F70" s="80" t="s">
        <v>170</v>
      </c>
      <c r="G70" s="13">
        <v>44421</v>
      </c>
      <c r="H70" s="81" t="s">
        <v>803</v>
      </c>
      <c r="I70" s="16">
        <v>36</v>
      </c>
      <c r="J70" s="16">
        <v>43</v>
      </c>
      <c r="K70" s="16">
        <v>49</v>
      </c>
      <c r="L70" s="16">
        <v>3</v>
      </c>
      <c r="M70" s="87">
        <v>18.963000000000001</v>
      </c>
      <c r="N70" s="76">
        <v>19</v>
      </c>
      <c r="O70" s="67">
        <v>2530</v>
      </c>
      <c r="P70" s="68">
        <f>Table2245236891011[[#This Row],[PEMBULATAN]]*O70</f>
        <v>48070</v>
      </c>
    </row>
    <row r="71" spans="1:16" ht="32.25" customHeight="1" x14ac:dyDescent="0.2">
      <c r="A71" s="94"/>
      <c r="B71" s="79"/>
      <c r="C71" s="77" t="s">
        <v>875</v>
      </c>
      <c r="D71" s="82" t="s">
        <v>55</v>
      </c>
      <c r="E71" s="13">
        <v>44419</v>
      </c>
      <c r="F71" s="80" t="s">
        <v>170</v>
      </c>
      <c r="G71" s="13">
        <v>44421</v>
      </c>
      <c r="H71" s="81" t="s">
        <v>803</v>
      </c>
      <c r="I71" s="16">
        <v>92</v>
      </c>
      <c r="J71" s="16">
        <v>62</v>
      </c>
      <c r="K71" s="16">
        <v>17</v>
      </c>
      <c r="L71" s="16">
        <v>10</v>
      </c>
      <c r="M71" s="87">
        <v>24.242000000000001</v>
      </c>
      <c r="N71" s="76">
        <v>24</v>
      </c>
      <c r="O71" s="67">
        <v>2530</v>
      </c>
      <c r="P71" s="68">
        <f>Table2245236891011[[#This Row],[PEMBULATAN]]*O71</f>
        <v>60720</v>
      </c>
    </row>
    <row r="72" spans="1:16" ht="32.25" customHeight="1" x14ac:dyDescent="0.2">
      <c r="A72" s="94"/>
      <c r="B72" s="79"/>
      <c r="C72" s="77" t="s">
        <v>876</v>
      </c>
      <c r="D72" s="82" t="s">
        <v>55</v>
      </c>
      <c r="E72" s="13">
        <v>44419</v>
      </c>
      <c r="F72" s="80" t="s">
        <v>170</v>
      </c>
      <c r="G72" s="13">
        <v>44421</v>
      </c>
      <c r="H72" s="81" t="s">
        <v>803</v>
      </c>
      <c r="I72" s="16">
        <v>78</v>
      </c>
      <c r="J72" s="16">
        <v>25</v>
      </c>
      <c r="K72" s="16">
        <v>79</v>
      </c>
      <c r="L72" s="16">
        <v>6</v>
      </c>
      <c r="M72" s="87">
        <v>38.512500000000003</v>
      </c>
      <c r="N72" s="76">
        <v>39</v>
      </c>
      <c r="O72" s="67">
        <v>2530</v>
      </c>
      <c r="P72" s="68">
        <f>Table2245236891011[[#This Row],[PEMBULATAN]]*O72</f>
        <v>98670</v>
      </c>
    </row>
    <row r="73" spans="1:16" ht="32.25" customHeight="1" x14ac:dyDescent="0.2">
      <c r="A73" s="94"/>
      <c r="B73" s="79"/>
      <c r="C73" s="77" t="s">
        <v>877</v>
      </c>
      <c r="D73" s="82" t="s">
        <v>55</v>
      </c>
      <c r="E73" s="13">
        <v>44419</v>
      </c>
      <c r="F73" s="80" t="s">
        <v>170</v>
      </c>
      <c r="G73" s="13">
        <v>44421</v>
      </c>
      <c r="H73" s="81" t="s">
        <v>803</v>
      </c>
      <c r="I73" s="16">
        <v>44</v>
      </c>
      <c r="J73" s="16">
        <v>40</v>
      </c>
      <c r="K73" s="16">
        <v>25</v>
      </c>
      <c r="L73" s="16">
        <v>8</v>
      </c>
      <c r="M73" s="87">
        <v>11</v>
      </c>
      <c r="N73" s="76">
        <v>11</v>
      </c>
      <c r="O73" s="67">
        <v>2530</v>
      </c>
      <c r="P73" s="68">
        <f>Table2245236891011[[#This Row],[PEMBULATAN]]*O73</f>
        <v>27830</v>
      </c>
    </row>
    <row r="74" spans="1:16" ht="32.25" customHeight="1" x14ac:dyDescent="0.2">
      <c r="A74" s="94"/>
      <c r="B74" s="79"/>
      <c r="C74" s="77" t="s">
        <v>878</v>
      </c>
      <c r="D74" s="82" t="s">
        <v>55</v>
      </c>
      <c r="E74" s="13">
        <v>44419</v>
      </c>
      <c r="F74" s="80" t="s">
        <v>170</v>
      </c>
      <c r="G74" s="13">
        <v>44421</v>
      </c>
      <c r="H74" s="81" t="s">
        <v>803</v>
      </c>
      <c r="I74" s="16">
        <v>60</v>
      </c>
      <c r="J74" s="16">
        <v>22</v>
      </c>
      <c r="K74" s="16">
        <v>50</v>
      </c>
      <c r="L74" s="16">
        <v>19</v>
      </c>
      <c r="M74" s="87">
        <v>16.5</v>
      </c>
      <c r="N74" s="76">
        <v>19</v>
      </c>
      <c r="O74" s="67">
        <v>2530</v>
      </c>
      <c r="P74" s="68">
        <f>Table2245236891011[[#This Row],[PEMBULATAN]]*O74</f>
        <v>48070</v>
      </c>
    </row>
    <row r="75" spans="1:16" ht="32.25" customHeight="1" x14ac:dyDescent="0.2">
      <c r="A75" s="94"/>
      <c r="B75" s="79"/>
      <c r="C75" s="77" t="s">
        <v>879</v>
      </c>
      <c r="D75" s="82" t="s">
        <v>55</v>
      </c>
      <c r="E75" s="13">
        <v>44419</v>
      </c>
      <c r="F75" s="80" t="s">
        <v>170</v>
      </c>
      <c r="G75" s="13">
        <v>44421</v>
      </c>
      <c r="H75" s="81" t="s">
        <v>803</v>
      </c>
      <c r="I75" s="16">
        <v>22</v>
      </c>
      <c r="J75" s="16">
        <v>40</v>
      </c>
      <c r="K75" s="16">
        <v>32</v>
      </c>
      <c r="L75" s="16">
        <v>2</v>
      </c>
      <c r="M75" s="87">
        <v>7.04</v>
      </c>
      <c r="N75" s="76">
        <v>7</v>
      </c>
      <c r="O75" s="67">
        <v>2530</v>
      </c>
      <c r="P75" s="68">
        <f>Table2245236891011[[#This Row],[PEMBULATAN]]*O75</f>
        <v>17710</v>
      </c>
    </row>
    <row r="76" spans="1:16" ht="32.25" customHeight="1" x14ac:dyDescent="0.2">
      <c r="A76" s="94"/>
      <c r="B76" s="79"/>
      <c r="C76" s="77" t="s">
        <v>880</v>
      </c>
      <c r="D76" s="82" t="s">
        <v>55</v>
      </c>
      <c r="E76" s="13">
        <v>44419</v>
      </c>
      <c r="F76" s="80" t="s">
        <v>170</v>
      </c>
      <c r="G76" s="13">
        <v>44421</v>
      </c>
      <c r="H76" s="81" t="s">
        <v>803</v>
      </c>
      <c r="I76" s="16">
        <v>82</v>
      </c>
      <c r="J76" s="16">
        <v>21</v>
      </c>
      <c r="K76" s="16">
        <v>9</v>
      </c>
      <c r="L76" s="16">
        <v>21</v>
      </c>
      <c r="M76" s="87">
        <v>3.8744999999999998</v>
      </c>
      <c r="N76" s="76">
        <v>21</v>
      </c>
      <c r="O76" s="67">
        <v>2530</v>
      </c>
      <c r="P76" s="68">
        <f>Table2245236891011[[#This Row],[PEMBULATAN]]*O76</f>
        <v>53130</v>
      </c>
    </row>
    <row r="77" spans="1:16" ht="32.25" customHeight="1" x14ac:dyDescent="0.2">
      <c r="A77" s="94"/>
      <c r="B77" s="79"/>
      <c r="C77" s="77" t="s">
        <v>881</v>
      </c>
      <c r="D77" s="82" t="s">
        <v>55</v>
      </c>
      <c r="E77" s="13">
        <v>44419</v>
      </c>
      <c r="F77" s="80" t="s">
        <v>170</v>
      </c>
      <c r="G77" s="13">
        <v>44421</v>
      </c>
      <c r="H77" s="81" t="s">
        <v>803</v>
      </c>
      <c r="I77" s="16">
        <v>106</v>
      </c>
      <c r="J77" s="16">
        <v>26</v>
      </c>
      <c r="K77" s="16">
        <v>6</v>
      </c>
      <c r="L77" s="16">
        <v>22</v>
      </c>
      <c r="M77" s="87">
        <v>4.1340000000000003</v>
      </c>
      <c r="N77" s="76">
        <v>22</v>
      </c>
      <c r="O77" s="67">
        <v>2530</v>
      </c>
      <c r="P77" s="68">
        <f>Table2245236891011[[#This Row],[PEMBULATAN]]*O77</f>
        <v>55660</v>
      </c>
    </row>
    <row r="78" spans="1:16" ht="32.25" customHeight="1" x14ac:dyDescent="0.2">
      <c r="A78" s="94"/>
      <c r="B78" s="79"/>
      <c r="C78" s="77" t="s">
        <v>882</v>
      </c>
      <c r="D78" s="82" t="s">
        <v>55</v>
      </c>
      <c r="E78" s="13">
        <v>44419</v>
      </c>
      <c r="F78" s="80" t="s">
        <v>170</v>
      </c>
      <c r="G78" s="13">
        <v>44421</v>
      </c>
      <c r="H78" s="81" t="s">
        <v>803</v>
      </c>
      <c r="I78" s="16">
        <v>150</v>
      </c>
      <c r="J78" s="16">
        <v>10</v>
      </c>
      <c r="K78" s="16">
        <v>10</v>
      </c>
      <c r="L78" s="16">
        <v>8</v>
      </c>
      <c r="M78" s="87">
        <v>3.75</v>
      </c>
      <c r="N78" s="76">
        <v>8</v>
      </c>
      <c r="O78" s="67">
        <v>2530</v>
      </c>
      <c r="P78" s="68">
        <f>Table2245236891011[[#This Row],[PEMBULATAN]]*O78</f>
        <v>20240</v>
      </c>
    </row>
    <row r="79" spans="1:16" ht="32.25" customHeight="1" x14ac:dyDescent="0.2">
      <c r="A79" s="94"/>
      <c r="B79" s="79"/>
      <c r="C79" s="77" t="s">
        <v>883</v>
      </c>
      <c r="D79" s="82" t="s">
        <v>55</v>
      </c>
      <c r="E79" s="13">
        <v>44419</v>
      </c>
      <c r="F79" s="80" t="s">
        <v>170</v>
      </c>
      <c r="G79" s="13">
        <v>44421</v>
      </c>
      <c r="H79" s="81" t="s">
        <v>803</v>
      </c>
      <c r="I79" s="16">
        <v>161</v>
      </c>
      <c r="J79" s="16">
        <v>35</v>
      </c>
      <c r="K79" s="16">
        <v>7</v>
      </c>
      <c r="L79" s="16">
        <v>7</v>
      </c>
      <c r="M79" s="87">
        <v>9.8612500000000001</v>
      </c>
      <c r="N79" s="76">
        <v>10</v>
      </c>
      <c r="O79" s="67">
        <v>2530</v>
      </c>
      <c r="P79" s="68">
        <f>Table2245236891011[[#This Row],[PEMBULATAN]]*O79</f>
        <v>25300</v>
      </c>
    </row>
    <row r="80" spans="1:16" ht="32.25" customHeight="1" x14ac:dyDescent="0.2">
      <c r="A80" s="94"/>
      <c r="B80" s="79"/>
      <c r="C80" s="77" t="s">
        <v>884</v>
      </c>
      <c r="D80" s="82" t="s">
        <v>55</v>
      </c>
      <c r="E80" s="13">
        <v>44419</v>
      </c>
      <c r="F80" s="80" t="s">
        <v>170</v>
      </c>
      <c r="G80" s="13">
        <v>44421</v>
      </c>
      <c r="H80" s="81" t="s">
        <v>803</v>
      </c>
      <c r="I80" s="16">
        <v>42</v>
      </c>
      <c r="J80" s="16">
        <v>42</v>
      </c>
      <c r="K80" s="16">
        <v>19</v>
      </c>
      <c r="L80" s="16">
        <v>3</v>
      </c>
      <c r="M80" s="87">
        <v>8.3789999999999996</v>
      </c>
      <c r="N80" s="76">
        <v>9</v>
      </c>
      <c r="O80" s="67">
        <v>2530</v>
      </c>
      <c r="P80" s="68">
        <f>Table2245236891011[[#This Row],[PEMBULATAN]]*O80</f>
        <v>22770</v>
      </c>
    </row>
    <row r="81" spans="1:16" ht="32.25" customHeight="1" x14ac:dyDescent="0.2">
      <c r="A81" s="94"/>
      <c r="B81" s="79"/>
      <c r="C81" s="77" t="s">
        <v>885</v>
      </c>
      <c r="D81" s="82" t="s">
        <v>55</v>
      </c>
      <c r="E81" s="13">
        <v>44419</v>
      </c>
      <c r="F81" s="80" t="s">
        <v>170</v>
      </c>
      <c r="G81" s="13">
        <v>44421</v>
      </c>
      <c r="H81" s="81" t="s">
        <v>803</v>
      </c>
      <c r="I81" s="16">
        <v>29</v>
      </c>
      <c r="J81" s="16">
        <v>23</v>
      </c>
      <c r="K81" s="16">
        <v>25</v>
      </c>
      <c r="L81" s="16">
        <v>12</v>
      </c>
      <c r="M81" s="87">
        <v>4.1687500000000002</v>
      </c>
      <c r="N81" s="76">
        <v>12</v>
      </c>
      <c r="O81" s="67">
        <v>2530</v>
      </c>
      <c r="P81" s="68">
        <f>Table2245236891011[[#This Row],[PEMBULATAN]]*O81</f>
        <v>30360</v>
      </c>
    </row>
    <row r="82" spans="1:16" ht="32.25" customHeight="1" x14ac:dyDescent="0.2">
      <c r="A82" s="94"/>
      <c r="B82" s="79"/>
      <c r="C82" s="77" t="s">
        <v>886</v>
      </c>
      <c r="D82" s="82" t="s">
        <v>55</v>
      </c>
      <c r="E82" s="13">
        <v>44419</v>
      </c>
      <c r="F82" s="80" t="s">
        <v>170</v>
      </c>
      <c r="G82" s="13">
        <v>44421</v>
      </c>
      <c r="H82" s="81" t="s">
        <v>803</v>
      </c>
      <c r="I82" s="16">
        <v>25</v>
      </c>
      <c r="J82" s="16">
        <v>34</v>
      </c>
      <c r="K82" s="16">
        <v>24</v>
      </c>
      <c r="L82" s="16">
        <v>10</v>
      </c>
      <c r="M82" s="87">
        <v>5.0999999999999996</v>
      </c>
      <c r="N82" s="76">
        <v>10</v>
      </c>
      <c r="O82" s="67">
        <v>2530</v>
      </c>
      <c r="P82" s="68">
        <f>Table2245236891011[[#This Row],[PEMBULATAN]]*O82</f>
        <v>25300</v>
      </c>
    </row>
    <row r="83" spans="1:16" ht="32.25" customHeight="1" x14ac:dyDescent="0.2">
      <c r="A83" s="94"/>
      <c r="B83" s="79"/>
      <c r="C83" s="77" t="s">
        <v>887</v>
      </c>
      <c r="D83" s="82" t="s">
        <v>55</v>
      </c>
      <c r="E83" s="13">
        <v>44419</v>
      </c>
      <c r="F83" s="80" t="s">
        <v>170</v>
      </c>
      <c r="G83" s="13">
        <v>44421</v>
      </c>
      <c r="H83" s="81" t="s">
        <v>803</v>
      </c>
      <c r="I83" s="16">
        <v>70</v>
      </c>
      <c r="J83" s="16">
        <v>60</v>
      </c>
      <c r="K83" s="16">
        <v>13</v>
      </c>
      <c r="L83" s="16">
        <v>21</v>
      </c>
      <c r="M83" s="87">
        <v>13.65</v>
      </c>
      <c r="N83" s="76">
        <v>21</v>
      </c>
      <c r="O83" s="67">
        <v>2530</v>
      </c>
      <c r="P83" s="68">
        <f>Table2245236891011[[#This Row],[PEMBULATAN]]*O83</f>
        <v>53130</v>
      </c>
    </row>
    <row r="84" spans="1:16" ht="32.25" customHeight="1" x14ac:dyDescent="0.2">
      <c r="A84" s="94"/>
      <c r="B84" s="79"/>
      <c r="C84" s="77" t="s">
        <v>888</v>
      </c>
      <c r="D84" s="82" t="s">
        <v>55</v>
      </c>
      <c r="E84" s="13">
        <v>44419</v>
      </c>
      <c r="F84" s="80" t="s">
        <v>170</v>
      </c>
      <c r="G84" s="13">
        <v>44421</v>
      </c>
      <c r="H84" s="81" t="s">
        <v>803</v>
      </c>
      <c r="I84" s="16">
        <v>96</v>
      </c>
      <c r="J84" s="16">
        <v>39</v>
      </c>
      <c r="K84" s="16">
        <v>14</v>
      </c>
      <c r="L84" s="16">
        <v>5</v>
      </c>
      <c r="M84" s="87">
        <v>13.103999999999999</v>
      </c>
      <c r="N84" s="76">
        <v>13</v>
      </c>
      <c r="O84" s="67">
        <v>2530</v>
      </c>
      <c r="P84" s="68">
        <f>Table2245236891011[[#This Row],[PEMBULATAN]]*O84</f>
        <v>32890</v>
      </c>
    </row>
    <row r="85" spans="1:16" ht="32.25" customHeight="1" x14ac:dyDescent="0.2">
      <c r="A85" s="94"/>
      <c r="B85" s="79"/>
      <c r="C85" s="77" t="s">
        <v>889</v>
      </c>
      <c r="D85" s="82" t="s">
        <v>55</v>
      </c>
      <c r="E85" s="13">
        <v>44419</v>
      </c>
      <c r="F85" s="80" t="s">
        <v>170</v>
      </c>
      <c r="G85" s="13">
        <v>44421</v>
      </c>
      <c r="H85" s="81" t="s">
        <v>803</v>
      </c>
      <c r="I85" s="16">
        <v>82</v>
      </c>
      <c r="J85" s="16">
        <v>63</v>
      </c>
      <c r="K85" s="16">
        <v>38</v>
      </c>
      <c r="L85" s="16">
        <v>13</v>
      </c>
      <c r="M85" s="87">
        <v>49.076999999999998</v>
      </c>
      <c r="N85" s="76">
        <v>49</v>
      </c>
      <c r="O85" s="67">
        <v>2530</v>
      </c>
      <c r="P85" s="68">
        <f>Table2245236891011[[#This Row],[PEMBULATAN]]*O85</f>
        <v>123970</v>
      </c>
    </row>
    <row r="86" spans="1:16" ht="32.25" customHeight="1" x14ac:dyDescent="0.2">
      <c r="A86" s="94"/>
      <c r="B86" s="79"/>
      <c r="C86" s="77" t="s">
        <v>890</v>
      </c>
      <c r="D86" s="82" t="s">
        <v>55</v>
      </c>
      <c r="E86" s="13">
        <v>44419</v>
      </c>
      <c r="F86" s="80" t="s">
        <v>170</v>
      </c>
      <c r="G86" s="13">
        <v>44421</v>
      </c>
      <c r="H86" s="81" t="s">
        <v>803</v>
      </c>
      <c r="I86" s="16">
        <v>125</v>
      </c>
      <c r="J86" s="16">
        <v>4</v>
      </c>
      <c r="K86" s="16">
        <v>4</v>
      </c>
      <c r="L86" s="16">
        <v>9</v>
      </c>
      <c r="M86" s="87">
        <v>0.5</v>
      </c>
      <c r="N86" s="76">
        <v>9</v>
      </c>
      <c r="O86" s="67">
        <v>2530</v>
      </c>
      <c r="P86" s="68">
        <f>Table2245236891011[[#This Row],[PEMBULATAN]]*O86</f>
        <v>22770</v>
      </c>
    </row>
    <row r="87" spans="1:16" ht="32.25" customHeight="1" x14ac:dyDescent="0.2">
      <c r="A87" s="94"/>
      <c r="B87" s="79"/>
      <c r="C87" s="77" t="s">
        <v>891</v>
      </c>
      <c r="D87" s="82" t="s">
        <v>55</v>
      </c>
      <c r="E87" s="13">
        <v>44419</v>
      </c>
      <c r="F87" s="80" t="s">
        <v>170</v>
      </c>
      <c r="G87" s="13">
        <v>44421</v>
      </c>
      <c r="H87" s="81" t="s">
        <v>803</v>
      </c>
      <c r="I87" s="16">
        <v>81</v>
      </c>
      <c r="J87" s="16">
        <v>3</v>
      </c>
      <c r="K87" s="16">
        <v>3</v>
      </c>
      <c r="L87" s="16">
        <v>9</v>
      </c>
      <c r="M87" s="87">
        <v>0.18225</v>
      </c>
      <c r="N87" s="76">
        <v>9</v>
      </c>
      <c r="O87" s="67">
        <v>2530</v>
      </c>
      <c r="P87" s="68">
        <f>Table2245236891011[[#This Row],[PEMBULATAN]]*O87</f>
        <v>22770</v>
      </c>
    </row>
    <row r="88" spans="1:16" ht="32.25" customHeight="1" x14ac:dyDescent="0.2">
      <c r="A88" s="94"/>
      <c r="B88" s="79"/>
      <c r="C88" s="77" t="s">
        <v>892</v>
      </c>
      <c r="D88" s="82" t="s">
        <v>55</v>
      </c>
      <c r="E88" s="13">
        <v>44419</v>
      </c>
      <c r="F88" s="80" t="s">
        <v>170</v>
      </c>
      <c r="G88" s="13">
        <v>44421</v>
      </c>
      <c r="H88" s="81" t="s">
        <v>803</v>
      </c>
      <c r="I88" s="16">
        <v>168</v>
      </c>
      <c r="J88" s="16">
        <v>15</v>
      </c>
      <c r="K88" s="16">
        <v>15</v>
      </c>
      <c r="L88" s="16">
        <v>13</v>
      </c>
      <c r="M88" s="87">
        <v>9.4499999999999993</v>
      </c>
      <c r="N88" s="76">
        <v>13</v>
      </c>
      <c r="O88" s="67">
        <v>2530</v>
      </c>
      <c r="P88" s="68">
        <f>Table2245236891011[[#This Row],[PEMBULATAN]]*O88</f>
        <v>32890</v>
      </c>
    </row>
    <row r="89" spans="1:16" ht="32.25" customHeight="1" x14ac:dyDescent="0.2">
      <c r="A89" s="94"/>
      <c r="B89" s="79"/>
      <c r="C89" s="77" t="s">
        <v>893</v>
      </c>
      <c r="D89" s="82" t="s">
        <v>55</v>
      </c>
      <c r="E89" s="13">
        <v>44419</v>
      </c>
      <c r="F89" s="80" t="s">
        <v>170</v>
      </c>
      <c r="G89" s="13">
        <v>44421</v>
      </c>
      <c r="H89" s="81" t="s">
        <v>803</v>
      </c>
      <c r="I89" s="16">
        <v>41</v>
      </c>
      <c r="J89" s="16">
        <v>46</v>
      </c>
      <c r="K89" s="16">
        <v>25</v>
      </c>
      <c r="L89" s="16">
        <v>25</v>
      </c>
      <c r="M89" s="87">
        <v>11.7875</v>
      </c>
      <c r="N89" s="76">
        <v>25</v>
      </c>
      <c r="O89" s="67">
        <v>2530</v>
      </c>
      <c r="P89" s="68">
        <f>Table2245236891011[[#This Row],[PEMBULATAN]]*O89</f>
        <v>63250</v>
      </c>
    </row>
    <row r="90" spans="1:16" ht="32.25" customHeight="1" x14ac:dyDescent="0.2">
      <c r="A90" s="94"/>
      <c r="B90" s="79"/>
      <c r="C90" s="77" t="s">
        <v>894</v>
      </c>
      <c r="D90" s="82" t="s">
        <v>55</v>
      </c>
      <c r="E90" s="13">
        <v>44419</v>
      </c>
      <c r="F90" s="80" t="s">
        <v>170</v>
      </c>
      <c r="G90" s="13">
        <v>44421</v>
      </c>
      <c r="H90" s="81" t="s">
        <v>803</v>
      </c>
      <c r="I90" s="16">
        <v>37</v>
      </c>
      <c r="J90" s="16">
        <v>35</v>
      </c>
      <c r="K90" s="16">
        <v>24</v>
      </c>
      <c r="L90" s="16">
        <v>2</v>
      </c>
      <c r="M90" s="87">
        <v>7.77</v>
      </c>
      <c r="N90" s="76">
        <v>8</v>
      </c>
      <c r="O90" s="67">
        <v>2530</v>
      </c>
      <c r="P90" s="68">
        <f>Table2245236891011[[#This Row],[PEMBULATAN]]*O90</f>
        <v>20240</v>
      </c>
    </row>
    <row r="91" spans="1:16" ht="32.25" customHeight="1" x14ac:dyDescent="0.2">
      <c r="A91" s="94"/>
      <c r="B91" s="79"/>
      <c r="C91" s="77" t="s">
        <v>895</v>
      </c>
      <c r="D91" s="82" t="s">
        <v>55</v>
      </c>
      <c r="E91" s="13">
        <v>44419</v>
      </c>
      <c r="F91" s="80" t="s">
        <v>170</v>
      </c>
      <c r="G91" s="13">
        <v>44421</v>
      </c>
      <c r="H91" s="81" t="s">
        <v>803</v>
      </c>
      <c r="I91" s="16">
        <v>61</v>
      </c>
      <c r="J91" s="16">
        <v>25</v>
      </c>
      <c r="K91" s="16">
        <v>75</v>
      </c>
      <c r="L91" s="16">
        <v>17</v>
      </c>
      <c r="M91" s="87">
        <v>28.59375</v>
      </c>
      <c r="N91" s="76">
        <v>29</v>
      </c>
      <c r="O91" s="67">
        <v>2530</v>
      </c>
      <c r="P91" s="68">
        <f>Table2245236891011[[#This Row],[PEMBULATAN]]*O91</f>
        <v>73370</v>
      </c>
    </row>
    <row r="92" spans="1:16" ht="32.25" customHeight="1" x14ac:dyDescent="0.2">
      <c r="A92" s="94"/>
      <c r="B92" s="79"/>
      <c r="C92" s="77" t="s">
        <v>896</v>
      </c>
      <c r="D92" s="82" t="s">
        <v>55</v>
      </c>
      <c r="E92" s="13">
        <v>44419</v>
      </c>
      <c r="F92" s="80" t="s">
        <v>170</v>
      </c>
      <c r="G92" s="13">
        <v>44421</v>
      </c>
      <c r="H92" s="81" t="s">
        <v>803</v>
      </c>
      <c r="I92" s="16">
        <v>58</v>
      </c>
      <c r="J92" s="16">
        <v>18</v>
      </c>
      <c r="K92" s="16">
        <v>16</v>
      </c>
      <c r="L92" s="16">
        <v>9</v>
      </c>
      <c r="M92" s="87">
        <v>4.1760000000000002</v>
      </c>
      <c r="N92" s="76">
        <v>9</v>
      </c>
      <c r="O92" s="67">
        <v>2530</v>
      </c>
      <c r="P92" s="68">
        <f>Table2245236891011[[#This Row],[PEMBULATAN]]*O92</f>
        <v>22770</v>
      </c>
    </row>
    <row r="93" spans="1:16" ht="32.25" customHeight="1" x14ac:dyDescent="0.2">
      <c r="A93" s="94"/>
      <c r="B93" s="79"/>
      <c r="C93" s="77" t="s">
        <v>897</v>
      </c>
      <c r="D93" s="82" t="s">
        <v>55</v>
      </c>
      <c r="E93" s="13">
        <v>44419</v>
      </c>
      <c r="F93" s="80" t="s">
        <v>170</v>
      </c>
      <c r="G93" s="13">
        <v>44421</v>
      </c>
      <c r="H93" s="81" t="s">
        <v>803</v>
      </c>
      <c r="I93" s="16">
        <v>56</v>
      </c>
      <c r="J93" s="16">
        <v>25</v>
      </c>
      <c r="K93" s="16">
        <v>20</v>
      </c>
      <c r="L93" s="16">
        <v>14</v>
      </c>
      <c r="M93" s="87">
        <v>7</v>
      </c>
      <c r="N93" s="76">
        <v>14</v>
      </c>
      <c r="O93" s="67">
        <v>2530</v>
      </c>
      <c r="P93" s="68">
        <f>Table2245236891011[[#This Row],[PEMBULATAN]]*O93</f>
        <v>35420</v>
      </c>
    </row>
    <row r="94" spans="1:16" ht="32.25" customHeight="1" x14ac:dyDescent="0.2">
      <c r="A94" s="94"/>
      <c r="B94" s="79"/>
      <c r="C94" s="77" t="s">
        <v>898</v>
      </c>
      <c r="D94" s="82" t="s">
        <v>55</v>
      </c>
      <c r="E94" s="13">
        <v>44419</v>
      </c>
      <c r="F94" s="80" t="s">
        <v>170</v>
      </c>
      <c r="G94" s="13">
        <v>44421</v>
      </c>
      <c r="H94" s="81" t="s">
        <v>803</v>
      </c>
      <c r="I94" s="16">
        <v>69</v>
      </c>
      <c r="J94" s="16">
        <v>33</v>
      </c>
      <c r="K94" s="16">
        <v>25</v>
      </c>
      <c r="L94" s="16">
        <v>7</v>
      </c>
      <c r="M94" s="87">
        <v>14.231249999999999</v>
      </c>
      <c r="N94" s="76">
        <v>14</v>
      </c>
      <c r="O94" s="67">
        <v>2530</v>
      </c>
      <c r="P94" s="68">
        <f>Table2245236891011[[#This Row],[PEMBULATAN]]*O94</f>
        <v>35420</v>
      </c>
    </row>
    <row r="95" spans="1:16" ht="32.25" customHeight="1" x14ac:dyDescent="0.2">
      <c r="A95" s="94"/>
      <c r="B95" s="79"/>
      <c r="C95" s="77" t="s">
        <v>899</v>
      </c>
      <c r="D95" s="82" t="s">
        <v>55</v>
      </c>
      <c r="E95" s="13">
        <v>44419</v>
      </c>
      <c r="F95" s="80" t="s">
        <v>170</v>
      </c>
      <c r="G95" s="13">
        <v>44421</v>
      </c>
      <c r="H95" s="81" t="s">
        <v>803</v>
      </c>
      <c r="I95" s="16">
        <v>118</v>
      </c>
      <c r="J95" s="16">
        <v>26</v>
      </c>
      <c r="K95" s="16">
        <v>16</v>
      </c>
      <c r="L95" s="16">
        <v>2</v>
      </c>
      <c r="M95" s="87">
        <v>12.272</v>
      </c>
      <c r="N95" s="76">
        <v>12</v>
      </c>
      <c r="O95" s="67">
        <v>2530</v>
      </c>
      <c r="P95" s="68">
        <f>Table2245236891011[[#This Row],[PEMBULATAN]]*O95</f>
        <v>30360</v>
      </c>
    </row>
    <row r="96" spans="1:16" ht="32.25" customHeight="1" x14ac:dyDescent="0.2">
      <c r="A96" s="94"/>
      <c r="B96" s="79"/>
      <c r="C96" s="77" t="s">
        <v>900</v>
      </c>
      <c r="D96" s="82" t="s">
        <v>55</v>
      </c>
      <c r="E96" s="13">
        <v>44419</v>
      </c>
      <c r="F96" s="80" t="s">
        <v>170</v>
      </c>
      <c r="G96" s="13">
        <v>44421</v>
      </c>
      <c r="H96" s="81" t="s">
        <v>803</v>
      </c>
      <c r="I96" s="16">
        <v>20</v>
      </c>
      <c r="J96" s="16">
        <v>46</v>
      </c>
      <c r="K96" s="16">
        <v>16</v>
      </c>
      <c r="L96" s="16">
        <v>9</v>
      </c>
      <c r="M96" s="87">
        <v>3.68</v>
      </c>
      <c r="N96" s="76">
        <v>9</v>
      </c>
      <c r="O96" s="67">
        <v>2530</v>
      </c>
      <c r="P96" s="68">
        <f>Table2245236891011[[#This Row],[PEMBULATAN]]*O96</f>
        <v>22770</v>
      </c>
    </row>
    <row r="97" spans="1:16" ht="32.25" customHeight="1" x14ac:dyDescent="0.2">
      <c r="A97" s="94"/>
      <c r="B97" s="79"/>
      <c r="C97" s="77" t="s">
        <v>901</v>
      </c>
      <c r="D97" s="82" t="s">
        <v>55</v>
      </c>
      <c r="E97" s="13">
        <v>44419</v>
      </c>
      <c r="F97" s="80" t="s">
        <v>170</v>
      </c>
      <c r="G97" s="13">
        <v>44421</v>
      </c>
      <c r="H97" s="81" t="s">
        <v>803</v>
      </c>
      <c r="I97" s="16">
        <v>115</v>
      </c>
      <c r="J97" s="16">
        <v>26</v>
      </c>
      <c r="K97" s="16">
        <v>6</v>
      </c>
      <c r="L97" s="16">
        <v>1</v>
      </c>
      <c r="M97" s="87">
        <v>4.4850000000000003</v>
      </c>
      <c r="N97" s="76">
        <v>4</v>
      </c>
      <c r="O97" s="67">
        <v>2530</v>
      </c>
      <c r="P97" s="68">
        <f>Table2245236891011[[#This Row],[PEMBULATAN]]*O97</f>
        <v>10120</v>
      </c>
    </row>
    <row r="98" spans="1:16" ht="32.25" customHeight="1" x14ac:dyDescent="0.2">
      <c r="A98" s="94"/>
      <c r="B98" s="79"/>
      <c r="C98" s="77" t="s">
        <v>902</v>
      </c>
      <c r="D98" s="82" t="s">
        <v>55</v>
      </c>
      <c r="E98" s="13">
        <v>44419</v>
      </c>
      <c r="F98" s="80" t="s">
        <v>170</v>
      </c>
      <c r="G98" s="13">
        <v>44421</v>
      </c>
      <c r="H98" s="81" t="s">
        <v>803</v>
      </c>
      <c r="I98" s="16">
        <v>45</v>
      </c>
      <c r="J98" s="16">
        <v>6</v>
      </c>
      <c r="K98" s="16">
        <v>6</v>
      </c>
      <c r="L98" s="16">
        <v>3</v>
      </c>
      <c r="M98" s="87">
        <v>0.40500000000000003</v>
      </c>
      <c r="N98" s="76">
        <v>3</v>
      </c>
      <c r="O98" s="67">
        <v>2530</v>
      </c>
      <c r="P98" s="68">
        <f>Table2245236891011[[#This Row],[PEMBULATAN]]*O98</f>
        <v>7590</v>
      </c>
    </row>
    <row r="99" spans="1:16" ht="32.25" customHeight="1" x14ac:dyDescent="0.2">
      <c r="A99" s="94"/>
      <c r="B99" s="79"/>
      <c r="C99" s="77" t="s">
        <v>903</v>
      </c>
      <c r="D99" s="82" t="s">
        <v>55</v>
      </c>
      <c r="E99" s="13">
        <v>44419</v>
      </c>
      <c r="F99" s="80" t="s">
        <v>170</v>
      </c>
      <c r="G99" s="13">
        <v>44421</v>
      </c>
      <c r="H99" s="81" t="s">
        <v>803</v>
      </c>
      <c r="I99" s="16">
        <v>55</v>
      </c>
      <c r="J99" s="16">
        <v>42</v>
      </c>
      <c r="K99" s="16">
        <v>36</v>
      </c>
      <c r="L99" s="16">
        <v>18</v>
      </c>
      <c r="M99" s="87">
        <v>20.79</v>
      </c>
      <c r="N99" s="76">
        <v>21</v>
      </c>
      <c r="O99" s="67">
        <v>2530</v>
      </c>
      <c r="P99" s="68">
        <f>Table2245236891011[[#This Row],[PEMBULATAN]]*O99</f>
        <v>53130</v>
      </c>
    </row>
    <row r="100" spans="1:16" ht="32.25" customHeight="1" x14ac:dyDescent="0.2">
      <c r="A100" s="94"/>
      <c r="B100" s="79"/>
      <c r="C100" s="77" t="s">
        <v>904</v>
      </c>
      <c r="D100" s="82" t="s">
        <v>55</v>
      </c>
      <c r="E100" s="13">
        <v>44419</v>
      </c>
      <c r="F100" s="80" t="s">
        <v>170</v>
      </c>
      <c r="G100" s="13">
        <v>44421</v>
      </c>
      <c r="H100" s="81" t="s">
        <v>803</v>
      </c>
      <c r="I100" s="16">
        <v>31</v>
      </c>
      <c r="J100" s="16">
        <v>29</v>
      </c>
      <c r="K100" s="16">
        <v>30</v>
      </c>
      <c r="L100" s="16">
        <v>8</v>
      </c>
      <c r="M100" s="87">
        <v>6.7424999999999997</v>
      </c>
      <c r="N100" s="76">
        <v>8</v>
      </c>
      <c r="O100" s="67">
        <v>2530</v>
      </c>
      <c r="P100" s="68">
        <f>Table2245236891011[[#This Row],[PEMBULATAN]]*O100</f>
        <v>20240</v>
      </c>
    </row>
    <row r="101" spans="1:16" ht="32.25" customHeight="1" x14ac:dyDescent="0.2">
      <c r="A101" s="94"/>
      <c r="B101" s="79"/>
      <c r="C101" s="77" t="s">
        <v>905</v>
      </c>
      <c r="D101" s="82" t="s">
        <v>55</v>
      </c>
      <c r="E101" s="13">
        <v>44419</v>
      </c>
      <c r="F101" s="80" t="s">
        <v>170</v>
      </c>
      <c r="G101" s="13">
        <v>44421</v>
      </c>
      <c r="H101" s="81" t="s">
        <v>803</v>
      </c>
      <c r="I101" s="16">
        <v>116</v>
      </c>
      <c r="J101" s="16">
        <v>76</v>
      </c>
      <c r="K101" s="16">
        <v>1</v>
      </c>
      <c r="L101" s="16">
        <v>21</v>
      </c>
      <c r="M101" s="87">
        <v>2.2040000000000002</v>
      </c>
      <c r="N101" s="76">
        <v>21</v>
      </c>
      <c r="O101" s="67">
        <v>2530</v>
      </c>
      <c r="P101" s="68">
        <f>Table2245236891011[[#This Row],[PEMBULATAN]]*O101</f>
        <v>53130</v>
      </c>
    </row>
    <row r="102" spans="1:16" ht="32.25" customHeight="1" x14ac:dyDescent="0.2">
      <c r="A102" s="94"/>
      <c r="B102" s="79"/>
      <c r="C102" s="77" t="s">
        <v>906</v>
      </c>
      <c r="D102" s="82" t="s">
        <v>55</v>
      </c>
      <c r="E102" s="13">
        <v>44419</v>
      </c>
      <c r="F102" s="80" t="s">
        <v>170</v>
      </c>
      <c r="G102" s="13">
        <v>44421</v>
      </c>
      <c r="H102" s="81" t="s">
        <v>803</v>
      </c>
      <c r="I102" s="16">
        <v>47</v>
      </c>
      <c r="J102" s="16">
        <v>40</v>
      </c>
      <c r="K102" s="16">
        <v>39</v>
      </c>
      <c r="L102" s="16">
        <v>8</v>
      </c>
      <c r="M102" s="87">
        <v>18.329999999999998</v>
      </c>
      <c r="N102" s="76">
        <v>19</v>
      </c>
      <c r="O102" s="67">
        <v>2530</v>
      </c>
      <c r="P102" s="68">
        <f>Table2245236891011[[#This Row],[PEMBULATAN]]*O102</f>
        <v>48070</v>
      </c>
    </row>
    <row r="103" spans="1:16" ht="32.25" customHeight="1" x14ac:dyDescent="0.2">
      <c r="A103" s="94"/>
      <c r="B103" s="79"/>
      <c r="C103" s="77" t="s">
        <v>907</v>
      </c>
      <c r="D103" s="82" t="s">
        <v>55</v>
      </c>
      <c r="E103" s="13">
        <v>44419</v>
      </c>
      <c r="F103" s="80" t="s">
        <v>170</v>
      </c>
      <c r="G103" s="13">
        <v>44421</v>
      </c>
      <c r="H103" s="81" t="s">
        <v>803</v>
      </c>
      <c r="I103" s="16">
        <v>100</v>
      </c>
      <c r="J103" s="16">
        <v>104</v>
      </c>
      <c r="K103" s="16">
        <v>16</v>
      </c>
      <c r="L103" s="16">
        <v>9</v>
      </c>
      <c r="M103" s="87">
        <v>41.6</v>
      </c>
      <c r="N103" s="76">
        <v>42</v>
      </c>
      <c r="O103" s="67">
        <v>2530</v>
      </c>
      <c r="P103" s="68">
        <f>Table2245236891011[[#This Row],[PEMBULATAN]]*O103</f>
        <v>106260</v>
      </c>
    </row>
    <row r="104" spans="1:16" ht="32.25" customHeight="1" x14ac:dyDescent="0.2">
      <c r="A104" s="94"/>
      <c r="B104" s="79"/>
      <c r="C104" s="77" t="s">
        <v>908</v>
      </c>
      <c r="D104" s="82" t="s">
        <v>55</v>
      </c>
      <c r="E104" s="13">
        <v>44419</v>
      </c>
      <c r="F104" s="80" t="s">
        <v>170</v>
      </c>
      <c r="G104" s="13">
        <v>44421</v>
      </c>
      <c r="H104" s="81" t="s">
        <v>803</v>
      </c>
      <c r="I104" s="16">
        <v>56</v>
      </c>
      <c r="J104" s="16">
        <v>19</v>
      </c>
      <c r="K104" s="16">
        <v>29</v>
      </c>
      <c r="L104" s="16">
        <v>4</v>
      </c>
      <c r="M104" s="87">
        <v>7.7140000000000004</v>
      </c>
      <c r="N104" s="76">
        <v>8</v>
      </c>
      <c r="O104" s="67">
        <v>2530</v>
      </c>
      <c r="P104" s="68">
        <f>Table2245236891011[[#This Row],[PEMBULATAN]]*O104</f>
        <v>20240</v>
      </c>
    </row>
    <row r="105" spans="1:16" ht="32.25" customHeight="1" x14ac:dyDescent="0.2">
      <c r="A105" s="94"/>
      <c r="B105" s="79"/>
      <c r="C105" s="77" t="s">
        <v>909</v>
      </c>
      <c r="D105" s="82" t="s">
        <v>55</v>
      </c>
      <c r="E105" s="13">
        <v>44419</v>
      </c>
      <c r="F105" s="80" t="s">
        <v>170</v>
      </c>
      <c r="G105" s="13">
        <v>44421</v>
      </c>
      <c r="H105" s="81" t="s">
        <v>803</v>
      </c>
      <c r="I105" s="16">
        <v>97</v>
      </c>
      <c r="J105" s="16">
        <v>56</v>
      </c>
      <c r="K105" s="16">
        <v>65</v>
      </c>
      <c r="L105" s="16">
        <v>10</v>
      </c>
      <c r="M105" s="87">
        <v>88.27</v>
      </c>
      <c r="N105" s="76">
        <v>88</v>
      </c>
      <c r="O105" s="67">
        <v>2530</v>
      </c>
      <c r="P105" s="68">
        <f>Table2245236891011[[#This Row],[PEMBULATAN]]*O105</f>
        <v>222640</v>
      </c>
    </row>
    <row r="106" spans="1:16" ht="32.25" customHeight="1" x14ac:dyDescent="0.2">
      <c r="A106" s="94"/>
      <c r="B106" s="79"/>
      <c r="C106" s="77" t="s">
        <v>910</v>
      </c>
      <c r="D106" s="82" t="s">
        <v>55</v>
      </c>
      <c r="E106" s="13">
        <v>44419</v>
      </c>
      <c r="F106" s="80" t="s">
        <v>170</v>
      </c>
      <c r="G106" s="13">
        <v>44421</v>
      </c>
      <c r="H106" s="81" t="s">
        <v>803</v>
      </c>
      <c r="I106" s="16">
        <v>68</v>
      </c>
      <c r="J106" s="16">
        <v>43</v>
      </c>
      <c r="K106" s="16">
        <v>87</v>
      </c>
      <c r="L106" s="16">
        <v>14</v>
      </c>
      <c r="M106" s="87">
        <v>63.597000000000001</v>
      </c>
      <c r="N106" s="76">
        <v>64</v>
      </c>
      <c r="O106" s="67">
        <v>2530</v>
      </c>
      <c r="P106" s="68">
        <f>Table2245236891011[[#This Row],[PEMBULATAN]]*O106</f>
        <v>161920</v>
      </c>
    </row>
    <row r="107" spans="1:16" ht="32.25" customHeight="1" x14ac:dyDescent="0.2">
      <c r="A107" s="94"/>
      <c r="B107" s="79"/>
      <c r="C107" s="77" t="s">
        <v>911</v>
      </c>
      <c r="D107" s="82" t="s">
        <v>55</v>
      </c>
      <c r="E107" s="13">
        <v>44419</v>
      </c>
      <c r="F107" s="80" t="s">
        <v>170</v>
      </c>
      <c r="G107" s="13">
        <v>44421</v>
      </c>
      <c r="H107" s="81" t="s">
        <v>803</v>
      </c>
      <c r="I107" s="16">
        <v>77</v>
      </c>
      <c r="J107" s="16">
        <v>68</v>
      </c>
      <c r="K107" s="16">
        <v>33</v>
      </c>
      <c r="L107" s="16">
        <v>8</v>
      </c>
      <c r="M107" s="87">
        <v>43.197000000000003</v>
      </c>
      <c r="N107" s="76">
        <v>43</v>
      </c>
      <c r="O107" s="67">
        <v>2530</v>
      </c>
      <c r="P107" s="68">
        <f>Table2245236891011[[#This Row],[PEMBULATAN]]*O107</f>
        <v>108790</v>
      </c>
    </row>
    <row r="108" spans="1:16" ht="32.25" customHeight="1" x14ac:dyDescent="0.2">
      <c r="A108" s="94"/>
      <c r="B108" s="79"/>
      <c r="C108" s="77" t="s">
        <v>912</v>
      </c>
      <c r="D108" s="82" t="s">
        <v>55</v>
      </c>
      <c r="E108" s="13">
        <v>44419</v>
      </c>
      <c r="F108" s="80" t="s">
        <v>170</v>
      </c>
      <c r="G108" s="13">
        <v>44421</v>
      </c>
      <c r="H108" s="81" t="s">
        <v>803</v>
      </c>
      <c r="I108" s="16">
        <v>50</v>
      </c>
      <c r="J108" s="16">
        <v>50</v>
      </c>
      <c r="K108" s="16">
        <v>38</v>
      </c>
      <c r="L108" s="16">
        <v>8</v>
      </c>
      <c r="M108" s="87">
        <v>23.75</v>
      </c>
      <c r="N108" s="76">
        <v>24</v>
      </c>
      <c r="O108" s="67">
        <v>2530</v>
      </c>
      <c r="P108" s="68">
        <f>Table2245236891011[[#This Row],[PEMBULATAN]]*O108</f>
        <v>60720</v>
      </c>
    </row>
    <row r="109" spans="1:16" ht="32.25" customHeight="1" x14ac:dyDescent="0.2">
      <c r="A109" s="94"/>
      <c r="B109" s="79"/>
      <c r="C109" s="77" t="s">
        <v>913</v>
      </c>
      <c r="D109" s="82" t="s">
        <v>55</v>
      </c>
      <c r="E109" s="13">
        <v>44419</v>
      </c>
      <c r="F109" s="80" t="s">
        <v>170</v>
      </c>
      <c r="G109" s="13">
        <v>44421</v>
      </c>
      <c r="H109" s="81" t="s">
        <v>803</v>
      </c>
      <c r="I109" s="16">
        <v>53</v>
      </c>
      <c r="J109" s="16">
        <v>49</v>
      </c>
      <c r="K109" s="16">
        <v>48</v>
      </c>
      <c r="L109" s="16">
        <v>2</v>
      </c>
      <c r="M109" s="87">
        <v>31.164000000000001</v>
      </c>
      <c r="N109" s="76">
        <v>31</v>
      </c>
      <c r="O109" s="67">
        <v>2530</v>
      </c>
      <c r="P109" s="68">
        <f>Table2245236891011[[#This Row],[PEMBULATAN]]*O109</f>
        <v>78430</v>
      </c>
    </row>
    <row r="110" spans="1:16" ht="32.25" customHeight="1" x14ac:dyDescent="0.2">
      <c r="A110" s="94"/>
      <c r="B110" s="79"/>
      <c r="C110" s="77" t="s">
        <v>914</v>
      </c>
      <c r="D110" s="82" t="s">
        <v>55</v>
      </c>
      <c r="E110" s="13">
        <v>44419</v>
      </c>
      <c r="F110" s="80" t="s">
        <v>170</v>
      </c>
      <c r="G110" s="13">
        <v>44421</v>
      </c>
      <c r="H110" s="81" t="s">
        <v>803</v>
      </c>
      <c r="I110" s="16">
        <v>117</v>
      </c>
      <c r="J110" s="16">
        <v>77</v>
      </c>
      <c r="K110" s="16">
        <v>2</v>
      </c>
      <c r="L110" s="16">
        <v>8</v>
      </c>
      <c r="M110" s="87">
        <v>4.5045000000000002</v>
      </c>
      <c r="N110" s="76">
        <v>8</v>
      </c>
      <c r="O110" s="67">
        <v>2530</v>
      </c>
      <c r="P110" s="68">
        <f>Table2245236891011[[#This Row],[PEMBULATAN]]*O110</f>
        <v>20240</v>
      </c>
    </row>
    <row r="111" spans="1:16" ht="32.25" customHeight="1" x14ac:dyDescent="0.2">
      <c r="A111" s="94"/>
      <c r="B111" s="79"/>
      <c r="C111" s="77" t="s">
        <v>915</v>
      </c>
      <c r="D111" s="82" t="s">
        <v>55</v>
      </c>
      <c r="E111" s="13">
        <v>44419</v>
      </c>
      <c r="F111" s="80" t="s">
        <v>170</v>
      </c>
      <c r="G111" s="13">
        <v>44421</v>
      </c>
      <c r="H111" s="81" t="s">
        <v>803</v>
      </c>
      <c r="I111" s="16">
        <v>70</v>
      </c>
      <c r="J111" s="16">
        <v>55</v>
      </c>
      <c r="K111" s="16">
        <v>32</v>
      </c>
      <c r="L111" s="16">
        <v>9</v>
      </c>
      <c r="M111" s="87">
        <v>30.8</v>
      </c>
      <c r="N111" s="76">
        <v>31</v>
      </c>
      <c r="O111" s="67">
        <v>2530</v>
      </c>
      <c r="P111" s="68">
        <f>Table2245236891011[[#This Row],[PEMBULATAN]]*O111</f>
        <v>78430</v>
      </c>
    </row>
    <row r="112" spans="1:16" ht="32.25" customHeight="1" x14ac:dyDescent="0.2">
      <c r="A112" s="94"/>
      <c r="B112" s="79"/>
      <c r="C112" s="77" t="s">
        <v>916</v>
      </c>
      <c r="D112" s="82" t="s">
        <v>55</v>
      </c>
      <c r="E112" s="13">
        <v>44419</v>
      </c>
      <c r="F112" s="80" t="s">
        <v>170</v>
      </c>
      <c r="G112" s="13">
        <v>44421</v>
      </c>
      <c r="H112" s="81" t="s">
        <v>803</v>
      </c>
      <c r="I112" s="16">
        <v>105</v>
      </c>
      <c r="J112" s="16">
        <v>68</v>
      </c>
      <c r="K112" s="16">
        <v>44</v>
      </c>
      <c r="L112" s="16">
        <v>27</v>
      </c>
      <c r="M112" s="87">
        <v>78.540000000000006</v>
      </c>
      <c r="N112" s="76">
        <v>79</v>
      </c>
      <c r="O112" s="67">
        <v>2530</v>
      </c>
      <c r="P112" s="68">
        <f>Table2245236891011[[#This Row],[PEMBULATAN]]*O112</f>
        <v>199870</v>
      </c>
    </row>
    <row r="113" spans="1:16" ht="32.25" customHeight="1" x14ac:dyDescent="0.2">
      <c r="A113" s="14"/>
      <c r="B113" s="14"/>
      <c r="C113" s="9" t="s">
        <v>917</v>
      </c>
      <c r="D113" s="80" t="s">
        <v>55</v>
      </c>
      <c r="E113" s="13">
        <v>44419</v>
      </c>
      <c r="F113" s="80" t="s">
        <v>170</v>
      </c>
      <c r="G113" s="13">
        <v>44421</v>
      </c>
      <c r="H113" s="10" t="s">
        <v>803</v>
      </c>
      <c r="I113" s="1">
        <v>107</v>
      </c>
      <c r="J113" s="1">
        <v>60</v>
      </c>
      <c r="K113" s="1">
        <v>30</v>
      </c>
      <c r="L113" s="1">
        <v>22</v>
      </c>
      <c r="M113" s="86">
        <v>48.15</v>
      </c>
      <c r="N113" s="8">
        <v>48</v>
      </c>
      <c r="O113" s="67">
        <v>2530</v>
      </c>
      <c r="P113" s="68">
        <f>Table2245236891011[[#This Row],[PEMBULATAN]]*O113</f>
        <v>121440</v>
      </c>
    </row>
    <row r="114" spans="1:16" ht="32.25" customHeight="1" x14ac:dyDescent="0.2">
      <c r="A114" s="14"/>
      <c r="B114" s="14"/>
      <c r="C114" s="77" t="s">
        <v>918</v>
      </c>
      <c r="D114" s="82" t="s">
        <v>55</v>
      </c>
      <c r="E114" s="13">
        <v>44419</v>
      </c>
      <c r="F114" s="80" t="s">
        <v>170</v>
      </c>
      <c r="G114" s="13">
        <v>44421</v>
      </c>
      <c r="H114" s="81" t="s">
        <v>803</v>
      </c>
      <c r="I114" s="16">
        <v>92</v>
      </c>
      <c r="J114" s="16">
        <v>50</v>
      </c>
      <c r="K114" s="16">
        <v>32</v>
      </c>
      <c r="L114" s="16">
        <v>18</v>
      </c>
      <c r="M114" s="87">
        <v>36.799999999999997</v>
      </c>
      <c r="N114" s="76">
        <v>37</v>
      </c>
      <c r="O114" s="67">
        <v>2530</v>
      </c>
      <c r="P114" s="68">
        <f>Table2245236891011[[#This Row],[PEMBULATAN]]*O114</f>
        <v>93610</v>
      </c>
    </row>
    <row r="115" spans="1:16" ht="32.25" customHeight="1" x14ac:dyDescent="0.2">
      <c r="A115" s="14"/>
      <c r="B115" s="14"/>
      <c r="C115" s="77" t="s">
        <v>919</v>
      </c>
      <c r="D115" s="82" t="s">
        <v>55</v>
      </c>
      <c r="E115" s="13">
        <v>44419</v>
      </c>
      <c r="F115" s="80" t="s">
        <v>170</v>
      </c>
      <c r="G115" s="13">
        <v>44421</v>
      </c>
      <c r="H115" s="81" t="s">
        <v>803</v>
      </c>
      <c r="I115" s="16">
        <v>97</v>
      </c>
      <c r="J115" s="16">
        <v>65</v>
      </c>
      <c r="K115" s="16">
        <v>32</v>
      </c>
      <c r="L115" s="16">
        <v>19</v>
      </c>
      <c r="M115" s="87">
        <v>50.44</v>
      </c>
      <c r="N115" s="76">
        <v>50</v>
      </c>
      <c r="O115" s="67">
        <v>2530</v>
      </c>
      <c r="P115" s="68">
        <f>Table2245236891011[[#This Row],[PEMBULATAN]]*O115</f>
        <v>126500</v>
      </c>
    </row>
    <row r="116" spans="1:16" ht="32.25" customHeight="1" x14ac:dyDescent="0.2">
      <c r="A116" s="14"/>
      <c r="B116" s="14"/>
      <c r="C116" s="77" t="s">
        <v>920</v>
      </c>
      <c r="D116" s="82" t="s">
        <v>55</v>
      </c>
      <c r="E116" s="13">
        <v>44419</v>
      </c>
      <c r="F116" s="80" t="s">
        <v>170</v>
      </c>
      <c r="G116" s="13">
        <v>44421</v>
      </c>
      <c r="H116" s="81" t="s">
        <v>803</v>
      </c>
      <c r="I116" s="16">
        <v>100</v>
      </c>
      <c r="J116" s="16">
        <v>64</v>
      </c>
      <c r="K116" s="16">
        <v>31</v>
      </c>
      <c r="L116" s="16">
        <v>9</v>
      </c>
      <c r="M116" s="87">
        <v>49.6</v>
      </c>
      <c r="N116" s="76">
        <v>50</v>
      </c>
      <c r="O116" s="67">
        <v>2530</v>
      </c>
      <c r="P116" s="68">
        <f>Table2245236891011[[#This Row],[PEMBULATAN]]*O116</f>
        <v>126500</v>
      </c>
    </row>
    <row r="117" spans="1:16" ht="32.25" customHeight="1" x14ac:dyDescent="0.2">
      <c r="A117" s="14"/>
      <c r="B117" s="14"/>
      <c r="C117" s="77" t="s">
        <v>921</v>
      </c>
      <c r="D117" s="82" t="s">
        <v>55</v>
      </c>
      <c r="E117" s="13">
        <v>44419</v>
      </c>
      <c r="F117" s="80" t="s">
        <v>170</v>
      </c>
      <c r="G117" s="13">
        <v>44421</v>
      </c>
      <c r="H117" s="81" t="s">
        <v>803</v>
      </c>
      <c r="I117" s="16">
        <v>96</v>
      </c>
      <c r="J117" s="16">
        <v>67</v>
      </c>
      <c r="K117" s="16">
        <v>22</v>
      </c>
      <c r="L117" s="16">
        <v>9</v>
      </c>
      <c r="M117" s="87">
        <v>35.375999999999998</v>
      </c>
      <c r="N117" s="76">
        <v>36</v>
      </c>
      <c r="O117" s="67">
        <v>2530</v>
      </c>
      <c r="P117" s="68">
        <f>Table2245236891011[[#This Row],[PEMBULATAN]]*O117</f>
        <v>91080</v>
      </c>
    </row>
    <row r="118" spans="1:16" ht="32.25" customHeight="1" x14ac:dyDescent="0.2">
      <c r="A118" s="14"/>
      <c r="B118" s="14"/>
      <c r="C118" s="77" t="s">
        <v>922</v>
      </c>
      <c r="D118" s="82" t="s">
        <v>55</v>
      </c>
      <c r="E118" s="13">
        <v>44419</v>
      </c>
      <c r="F118" s="80" t="s">
        <v>170</v>
      </c>
      <c r="G118" s="13">
        <v>44421</v>
      </c>
      <c r="H118" s="81" t="s">
        <v>803</v>
      </c>
      <c r="I118" s="16">
        <v>100</v>
      </c>
      <c r="J118" s="16">
        <v>56</v>
      </c>
      <c r="K118" s="16">
        <v>39</v>
      </c>
      <c r="L118" s="16">
        <v>7</v>
      </c>
      <c r="M118" s="87">
        <v>54.6</v>
      </c>
      <c r="N118" s="76">
        <v>55</v>
      </c>
      <c r="O118" s="67">
        <v>2530</v>
      </c>
      <c r="P118" s="68">
        <f>Table2245236891011[[#This Row],[PEMBULATAN]]*O118</f>
        <v>139150</v>
      </c>
    </row>
    <row r="119" spans="1:16" ht="32.25" customHeight="1" x14ac:dyDescent="0.2">
      <c r="A119" s="14"/>
      <c r="B119" s="14"/>
      <c r="C119" s="77" t="s">
        <v>923</v>
      </c>
      <c r="D119" s="82" t="s">
        <v>55</v>
      </c>
      <c r="E119" s="13">
        <v>44419</v>
      </c>
      <c r="F119" s="80" t="s">
        <v>170</v>
      </c>
      <c r="G119" s="13">
        <v>44421</v>
      </c>
      <c r="H119" s="81" t="s">
        <v>803</v>
      </c>
      <c r="I119" s="16">
        <v>100</v>
      </c>
      <c r="J119" s="16">
        <v>66</v>
      </c>
      <c r="K119" s="16">
        <v>30</v>
      </c>
      <c r="L119" s="16">
        <v>10</v>
      </c>
      <c r="M119" s="87">
        <v>49.5</v>
      </c>
      <c r="N119" s="76">
        <v>50</v>
      </c>
      <c r="O119" s="67">
        <v>2530</v>
      </c>
      <c r="P119" s="68">
        <f>Table2245236891011[[#This Row],[PEMBULATAN]]*O119</f>
        <v>126500</v>
      </c>
    </row>
    <row r="120" spans="1:16" ht="32.25" customHeight="1" x14ac:dyDescent="0.2">
      <c r="A120" s="14"/>
      <c r="B120" s="14"/>
      <c r="C120" s="77" t="s">
        <v>924</v>
      </c>
      <c r="D120" s="82" t="s">
        <v>55</v>
      </c>
      <c r="E120" s="13">
        <v>44419</v>
      </c>
      <c r="F120" s="80" t="s">
        <v>170</v>
      </c>
      <c r="G120" s="13">
        <v>44421</v>
      </c>
      <c r="H120" s="81" t="s">
        <v>803</v>
      </c>
      <c r="I120" s="16">
        <v>104</v>
      </c>
      <c r="J120" s="16">
        <v>70</v>
      </c>
      <c r="K120" s="16">
        <v>32</v>
      </c>
      <c r="L120" s="16">
        <v>5</v>
      </c>
      <c r="M120" s="87">
        <v>58.24</v>
      </c>
      <c r="N120" s="76">
        <v>58</v>
      </c>
      <c r="O120" s="67">
        <v>2530</v>
      </c>
      <c r="P120" s="68">
        <f>Table2245236891011[[#This Row],[PEMBULATAN]]*O120</f>
        <v>146740</v>
      </c>
    </row>
    <row r="121" spans="1:16" ht="32.25" customHeight="1" x14ac:dyDescent="0.2">
      <c r="A121" s="14"/>
      <c r="B121" s="14"/>
      <c r="C121" s="77" t="s">
        <v>925</v>
      </c>
      <c r="D121" s="82" t="s">
        <v>55</v>
      </c>
      <c r="E121" s="13">
        <v>44419</v>
      </c>
      <c r="F121" s="80" t="s">
        <v>170</v>
      </c>
      <c r="G121" s="13">
        <v>44421</v>
      </c>
      <c r="H121" s="81" t="s">
        <v>803</v>
      </c>
      <c r="I121" s="16">
        <v>97</v>
      </c>
      <c r="J121" s="16">
        <v>62</v>
      </c>
      <c r="K121" s="16">
        <v>44</v>
      </c>
      <c r="L121" s="16">
        <v>23</v>
      </c>
      <c r="M121" s="87">
        <v>66.153999999999996</v>
      </c>
      <c r="N121" s="76">
        <v>66</v>
      </c>
      <c r="O121" s="67">
        <v>2530</v>
      </c>
      <c r="P121" s="68">
        <f>Table2245236891011[[#This Row],[PEMBULATAN]]*O121</f>
        <v>166980</v>
      </c>
    </row>
    <row r="122" spans="1:16" ht="32.25" customHeight="1" x14ac:dyDescent="0.2">
      <c r="A122" s="14"/>
      <c r="B122" s="14"/>
      <c r="C122" s="77" t="s">
        <v>926</v>
      </c>
      <c r="D122" s="82" t="s">
        <v>55</v>
      </c>
      <c r="E122" s="13">
        <v>44419</v>
      </c>
      <c r="F122" s="80" t="s">
        <v>170</v>
      </c>
      <c r="G122" s="13">
        <v>44421</v>
      </c>
      <c r="H122" s="81" t="s">
        <v>803</v>
      </c>
      <c r="I122" s="16">
        <v>75</v>
      </c>
      <c r="J122" s="16">
        <v>60</v>
      </c>
      <c r="K122" s="16">
        <v>38</v>
      </c>
      <c r="L122" s="16">
        <v>11</v>
      </c>
      <c r="M122" s="87">
        <v>42.75</v>
      </c>
      <c r="N122" s="76">
        <v>43</v>
      </c>
      <c r="O122" s="67">
        <v>2530</v>
      </c>
      <c r="P122" s="68">
        <f>Table2245236891011[[#This Row],[PEMBULATAN]]*O122</f>
        <v>108790</v>
      </c>
    </row>
    <row r="123" spans="1:16" ht="32.25" customHeight="1" x14ac:dyDescent="0.2">
      <c r="A123" s="14"/>
      <c r="B123" s="14"/>
      <c r="C123" s="77" t="s">
        <v>927</v>
      </c>
      <c r="D123" s="82" t="s">
        <v>55</v>
      </c>
      <c r="E123" s="13">
        <v>44419</v>
      </c>
      <c r="F123" s="80" t="s">
        <v>170</v>
      </c>
      <c r="G123" s="13">
        <v>44421</v>
      </c>
      <c r="H123" s="81" t="s">
        <v>803</v>
      </c>
      <c r="I123" s="16">
        <v>70</v>
      </c>
      <c r="J123" s="16">
        <v>50</v>
      </c>
      <c r="K123" s="16">
        <v>30</v>
      </c>
      <c r="L123" s="16">
        <v>13</v>
      </c>
      <c r="M123" s="87">
        <v>26.25</v>
      </c>
      <c r="N123" s="76">
        <v>26</v>
      </c>
      <c r="O123" s="67">
        <v>2530</v>
      </c>
      <c r="P123" s="68">
        <f>Table2245236891011[[#This Row],[PEMBULATAN]]*O123</f>
        <v>65780</v>
      </c>
    </row>
    <row r="124" spans="1:16" ht="32.25" customHeight="1" x14ac:dyDescent="0.2">
      <c r="A124" s="14"/>
      <c r="B124" s="14"/>
      <c r="C124" s="77" t="s">
        <v>928</v>
      </c>
      <c r="D124" s="82" t="s">
        <v>55</v>
      </c>
      <c r="E124" s="13">
        <v>44419</v>
      </c>
      <c r="F124" s="80" t="s">
        <v>170</v>
      </c>
      <c r="G124" s="13">
        <v>44421</v>
      </c>
      <c r="H124" s="81" t="s">
        <v>803</v>
      </c>
      <c r="I124" s="16">
        <v>56</v>
      </c>
      <c r="J124" s="16">
        <v>42</v>
      </c>
      <c r="K124" s="16">
        <v>20</v>
      </c>
      <c r="L124" s="16">
        <v>10</v>
      </c>
      <c r="M124" s="87">
        <v>11.76</v>
      </c>
      <c r="N124" s="76">
        <v>12</v>
      </c>
      <c r="O124" s="67">
        <v>2530</v>
      </c>
      <c r="P124" s="68">
        <f>Table2245236891011[[#This Row],[PEMBULATAN]]*O124</f>
        <v>30360</v>
      </c>
    </row>
    <row r="125" spans="1:16" ht="32.25" customHeight="1" x14ac:dyDescent="0.2">
      <c r="A125" s="14"/>
      <c r="B125" s="14"/>
      <c r="C125" s="77" t="s">
        <v>929</v>
      </c>
      <c r="D125" s="82" t="s">
        <v>55</v>
      </c>
      <c r="E125" s="13">
        <v>44419</v>
      </c>
      <c r="F125" s="80" t="s">
        <v>170</v>
      </c>
      <c r="G125" s="13">
        <v>44421</v>
      </c>
      <c r="H125" s="81" t="s">
        <v>803</v>
      </c>
      <c r="I125" s="16">
        <v>105</v>
      </c>
      <c r="J125" s="16">
        <v>66</v>
      </c>
      <c r="K125" s="16">
        <v>28</v>
      </c>
      <c r="L125" s="16">
        <v>2</v>
      </c>
      <c r="M125" s="87">
        <v>48.51</v>
      </c>
      <c r="N125" s="76">
        <v>49</v>
      </c>
      <c r="O125" s="67">
        <v>2530</v>
      </c>
      <c r="P125" s="68">
        <f>Table2245236891011[[#This Row],[PEMBULATAN]]*O125</f>
        <v>123970</v>
      </c>
    </row>
    <row r="126" spans="1:16" ht="32.25" customHeight="1" x14ac:dyDescent="0.2">
      <c r="A126" s="14"/>
      <c r="B126" s="14"/>
      <c r="C126" s="77" t="s">
        <v>930</v>
      </c>
      <c r="D126" s="82" t="s">
        <v>55</v>
      </c>
      <c r="E126" s="13">
        <v>44419</v>
      </c>
      <c r="F126" s="80" t="s">
        <v>170</v>
      </c>
      <c r="G126" s="13">
        <v>44421</v>
      </c>
      <c r="H126" s="81" t="s">
        <v>803</v>
      </c>
      <c r="I126" s="16">
        <v>76</v>
      </c>
      <c r="J126" s="16">
        <v>66</v>
      </c>
      <c r="K126" s="16">
        <v>30</v>
      </c>
      <c r="L126" s="16">
        <v>4</v>
      </c>
      <c r="M126" s="87">
        <v>37.619999999999997</v>
      </c>
      <c r="N126" s="76">
        <v>38</v>
      </c>
      <c r="O126" s="67">
        <v>2530</v>
      </c>
      <c r="P126" s="68">
        <f>Table2245236891011[[#This Row],[PEMBULATAN]]*O126</f>
        <v>96140</v>
      </c>
    </row>
    <row r="127" spans="1:16" ht="32.25" customHeight="1" x14ac:dyDescent="0.2">
      <c r="A127" s="14"/>
      <c r="B127" s="14"/>
      <c r="C127" s="77" t="s">
        <v>931</v>
      </c>
      <c r="D127" s="82" t="s">
        <v>55</v>
      </c>
      <c r="E127" s="13">
        <v>44419</v>
      </c>
      <c r="F127" s="80" t="s">
        <v>170</v>
      </c>
      <c r="G127" s="13">
        <v>44421</v>
      </c>
      <c r="H127" s="81" t="s">
        <v>803</v>
      </c>
      <c r="I127" s="16">
        <v>90</v>
      </c>
      <c r="J127" s="16">
        <v>67</v>
      </c>
      <c r="K127" s="16">
        <v>39</v>
      </c>
      <c r="L127" s="16">
        <v>9</v>
      </c>
      <c r="M127" s="87">
        <v>58.792499999999997</v>
      </c>
      <c r="N127" s="76">
        <v>59</v>
      </c>
      <c r="O127" s="67">
        <v>2530</v>
      </c>
      <c r="P127" s="68">
        <f>Table2245236891011[[#This Row],[PEMBULATAN]]*O127</f>
        <v>149270</v>
      </c>
    </row>
    <row r="128" spans="1:16" ht="32.25" customHeight="1" x14ac:dyDescent="0.2">
      <c r="A128" s="14"/>
      <c r="B128" s="14"/>
      <c r="C128" s="77" t="s">
        <v>932</v>
      </c>
      <c r="D128" s="82" t="s">
        <v>55</v>
      </c>
      <c r="E128" s="13">
        <v>44419</v>
      </c>
      <c r="F128" s="80" t="s">
        <v>170</v>
      </c>
      <c r="G128" s="13">
        <v>44421</v>
      </c>
      <c r="H128" s="81" t="s">
        <v>803</v>
      </c>
      <c r="I128" s="16">
        <v>70</v>
      </c>
      <c r="J128" s="16">
        <v>66</v>
      </c>
      <c r="K128" s="16">
        <v>28</v>
      </c>
      <c r="L128" s="16">
        <v>29</v>
      </c>
      <c r="M128" s="87">
        <v>32.340000000000003</v>
      </c>
      <c r="N128" s="76">
        <v>33</v>
      </c>
      <c r="O128" s="67">
        <v>2530</v>
      </c>
      <c r="P128" s="68">
        <f>Table2245236891011[[#This Row],[PEMBULATAN]]*O128</f>
        <v>83490</v>
      </c>
    </row>
    <row r="129" spans="1:16" ht="32.25" customHeight="1" x14ac:dyDescent="0.2">
      <c r="A129" s="14"/>
      <c r="B129" s="14"/>
      <c r="C129" s="77" t="s">
        <v>933</v>
      </c>
      <c r="D129" s="82" t="s">
        <v>55</v>
      </c>
      <c r="E129" s="13">
        <v>44419</v>
      </c>
      <c r="F129" s="80" t="s">
        <v>170</v>
      </c>
      <c r="G129" s="13">
        <v>44421</v>
      </c>
      <c r="H129" s="81" t="s">
        <v>803</v>
      </c>
      <c r="I129" s="16">
        <v>100</v>
      </c>
      <c r="J129" s="16">
        <v>65</v>
      </c>
      <c r="K129" s="16">
        <v>28</v>
      </c>
      <c r="L129" s="16">
        <v>20</v>
      </c>
      <c r="M129" s="87">
        <v>45.5</v>
      </c>
      <c r="N129" s="76">
        <v>46</v>
      </c>
      <c r="O129" s="67">
        <v>2530</v>
      </c>
      <c r="P129" s="68">
        <f>Table2245236891011[[#This Row],[PEMBULATAN]]*O129</f>
        <v>116380</v>
      </c>
    </row>
    <row r="130" spans="1:16" ht="32.25" customHeight="1" x14ac:dyDescent="0.2">
      <c r="A130" s="14"/>
      <c r="B130" s="14"/>
      <c r="C130" s="77" t="s">
        <v>934</v>
      </c>
      <c r="D130" s="82" t="s">
        <v>55</v>
      </c>
      <c r="E130" s="13">
        <v>44419</v>
      </c>
      <c r="F130" s="80" t="s">
        <v>170</v>
      </c>
      <c r="G130" s="13">
        <v>44421</v>
      </c>
      <c r="H130" s="81" t="s">
        <v>803</v>
      </c>
      <c r="I130" s="16">
        <v>77</v>
      </c>
      <c r="J130" s="16">
        <v>65</v>
      </c>
      <c r="K130" s="16">
        <v>22</v>
      </c>
      <c r="L130" s="16">
        <v>14</v>
      </c>
      <c r="M130" s="87">
        <v>27.5275</v>
      </c>
      <c r="N130" s="76">
        <v>28</v>
      </c>
      <c r="O130" s="67">
        <v>2530</v>
      </c>
      <c r="P130" s="68">
        <f>Table2245236891011[[#This Row],[PEMBULATAN]]*O130</f>
        <v>70840</v>
      </c>
    </row>
    <row r="131" spans="1:16" ht="32.25" customHeight="1" x14ac:dyDescent="0.2">
      <c r="A131" s="14"/>
      <c r="B131" s="14"/>
      <c r="C131" s="77" t="s">
        <v>935</v>
      </c>
      <c r="D131" s="82" t="s">
        <v>55</v>
      </c>
      <c r="E131" s="13">
        <v>44419</v>
      </c>
      <c r="F131" s="80" t="s">
        <v>170</v>
      </c>
      <c r="G131" s="13">
        <v>44421</v>
      </c>
      <c r="H131" s="81" t="s">
        <v>803</v>
      </c>
      <c r="I131" s="16">
        <v>95</v>
      </c>
      <c r="J131" s="16">
        <v>58</v>
      </c>
      <c r="K131" s="16">
        <v>39</v>
      </c>
      <c r="L131" s="16">
        <v>1</v>
      </c>
      <c r="M131" s="87">
        <v>53.722499999999997</v>
      </c>
      <c r="N131" s="76">
        <v>54</v>
      </c>
      <c r="O131" s="67">
        <v>2530</v>
      </c>
      <c r="P131" s="68">
        <f>Table2245236891011[[#This Row],[PEMBULATAN]]*O131</f>
        <v>136620</v>
      </c>
    </row>
    <row r="132" spans="1:16" ht="32.25" customHeight="1" x14ac:dyDescent="0.2">
      <c r="A132" s="14"/>
      <c r="B132" s="14"/>
      <c r="C132" s="77" t="s">
        <v>936</v>
      </c>
      <c r="D132" s="82" t="s">
        <v>55</v>
      </c>
      <c r="E132" s="13">
        <v>44419</v>
      </c>
      <c r="F132" s="80" t="s">
        <v>170</v>
      </c>
      <c r="G132" s="13">
        <v>44421</v>
      </c>
      <c r="H132" s="81" t="s">
        <v>803</v>
      </c>
      <c r="I132" s="16">
        <v>97</v>
      </c>
      <c r="J132" s="16">
        <v>61</v>
      </c>
      <c r="K132" s="16">
        <v>40</v>
      </c>
      <c r="L132" s="16">
        <v>13</v>
      </c>
      <c r="M132" s="87">
        <v>59.17</v>
      </c>
      <c r="N132" s="76">
        <v>59</v>
      </c>
      <c r="O132" s="67">
        <v>2530</v>
      </c>
      <c r="P132" s="68">
        <f>Table2245236891011[[#This Row],[PEMBULATAN]]*O132</f>
        <v>149270</v>
      </c>
    </row>
    <row r="133" spans="1:16" ht="32.25" customHeight="1" x14ac:dyDescent="0.2">
      <c r="A133" s="14"/>
      <c r="B133" s="14"/>
      <c r="C133" s="77" t="s">
        <v>937</v>
      </c>
      <c r="D133" s="82" t="s">
        <v>55</v>
      </c>
      <c r="E133" s="13">
        <v>44419</v>
      </c>
      <c r="F133" s="80" t="s">
        <v>170</v>
      </c>
      <c r="G133" s="13">
        <v>44421</v>
      </c>
      <c r="H133" s="81" t="s">
        <v>803</v>
      </c>
      <c r="I133" s="16">
        <v>100</v>
      </c>
      <c r="J133" s="16">
        <v>60</v>
      </c>
      <c r="K133" s="16">
        <v>34</v>
      </c>
      <c r="L133" s="16">
        <v>21</v>
      </c>
      <c r="M133" s="87">
        <v>51</v>
      </c>
      <c r="N133" s="76">
        <v>51</v>
      </c>
      <c r="O133" s="67">
        <v>2530</v>
      </c>
      <c r="P133" s="68">
        <f>Table2245236891011[[#This Row],[PEMBULATAN]]*O133</f>
        <v>129030</v>
      </c>
    </row>
    <row r="134" spans="1:16" ht="32.25" customHeight="1" x14ac:dyDescent="0.2">
      <c r="A134" s="14"/>
      <c r="B134" s="14"/>
      <c r="C134" s="77" t="s">
        <v>938</v>
      </c>
      <c r="D134" s="82" t="s">
        <v>55</v>
      </c>
      <c r="E134" s="13">
        <v>44419</v>
      </c>
      <c r="F134" s="80" t="s">
        <v>170</v>
      </c>
      <c r="G134" s="13">
        <v>44421</v>
      </c>
      <c r="H134" s="81" t="s">
        <v>803</v>
      </c>
      <c r="I134" s="16">
        <v>100</v>
      </c>
      <c r="J134" s="16">
        <v>64</v>
      </c>
      <c r="K134" s="16">
        <v>27</v>
      </c>
      <c r="L134" s="16">
        <v>3</v>
      </c>
      <c r="M134" s="87">
        <v>43.2</v>
      </c>
      <c r="N134" s="76">
        <v>43</v>
      </c>
      <c r="O134" s="67">
        <v>2530</v>
      </c>
      <c r="P134" s="68">
        <f>Table2245236891011[[#This Row],[PEMBULATAN]]*O134</f>
        <v>108790</v>
      </c>
    </row>
    <row r="135" spans="1:16" ht="32.25" customHeight="1" x14ac:dyDescent="0.2">
      <c r="A135" s="14"/>
      <c r="B135" s="14"/>
      <c r="C135" s="77" t="s">
        <v>939</v>
      </c>
      <c r="D135" s="82" t="s">
        <v>55</v>
      </c>
      <c r="E135" s="13">
        <v>44419</v>
      </c>
      <c r="F135" s="80" t="s">
        <v>170</v>
      </c>
      <c r="G135" s="13">
        <v>44421</v>
      </c>
      <c r="H135" s="81" t="s">
        <v>803</v>
      </c>
      <c r="I135" s="16">
        <v>58</v>
      </c>
      <c r="J135" s="16">
        <v>48</v>
      </c>
      <c r="K135" s="16">
        <v>26</v>
      </c>
      <c r="L135" s="16">
        <v>5</v>
      </c>
      <c r="M135" s="87">
        <v>18.096</v>
      </c>
      <c r="N135" s="76">
        <v>18</v>
      </c>
      <c r="O135" s="67">
        <v>2530</v>
      </c>
      <c r="P135" s="68">
        <f>Table2245236891011[[#This Row],[PEMBULATAN]]*O135</f>
        <v>45540</v>
      </c>
    </row>
    <row r="136" spans="1:16" ht="32.25" customHeight="1" x14ac:dyDescent="0.2">
      <c r="A136" s="14"/>
      <c r="B136" s="14"/>
      <c r="C136" s="77" t="s">
        <v>940</v>
      </c>
      <c r="D136" s="82" t="s">
        <v>55</v>
      </c>
      <c r="E136" s="13">
        <v>44419</v>
      </c>
      <c r="F136" s="80" t="s">
        <v>170</v>
      </c>
      <c r="G136" s="13">
        <v>44421</v>
      </c>
      <c r="H136" s="81" t="s">
        <v>803</v>
      </c>
      <c r="I136" s="16">
        <v>92</v>
      </c>
      <c r="J136" s="16">
        <v>53</v>
      </c>
      <c r="K136" s="16">
        <v>35</v>
      </c>
      <c r="L136" s="16">
        <v>8</v>
      </c>
      <c r="M136" s="87">
        <v>42.664999999999999</v>
      </c>
      <c r="N136" s="76">
        <v>43</v>
      </c>
      <c r="O136" s="67">
        <v>2530</v>
      </c>
      <c r="P136" s="68">
        <f>Table2245236891011[[#This Row],[PEMBULATAN]]*O136</f>
        <v>108790</v>
      </c>
    </row>
    <row r="137" spans="1:16" ht="32.25" customHeight="1" x14ac:dyDescent="0.2">
      <c r="A137" s="14"/>
      <c r="B137" s="14"/>
      <c r="C137" s="77" t="s">
        <v>941</v>
      </c>
      <c r="D137" s="82" t="s">
        <v>55</v>
      </c>
      <c r="E137" s="13">
        <v>44419</v>
      </c>
      <c r="F137" s="80" t="s">
        <v>170</v>
      </c>
      <c r="G137" s="13">
        <v>44421</v>
      </c>
      <c r="H137" s="81" t="s">
        <v>803</v>
      </c>
      <c r="I137" s="16">
        <v>85</v>
      </c>
      <c r="J137" s="16">
        <v>60</v>
      </c>
      <c r="K137" s="16">
        <v>37</v>
      </c>
      <c r="L137" s="16">
        <v>12</v>
      </c>
      <c r="M137" s="87">
        <v>47.174999999999997</v>
      </c>
      <c r="N137" s="76">
        <v>47</v>
      </c>
      <c r="O137" s="67">
        <v>2530</v>
      </c>
      <c r="P137" s="68">
        <f>Table2245236891011[[#This Row],[PEMBULATAN]]*O137</f>
        <v>118910</v>
      </c>
    </row>
    <row r="138" spans="1:16" ht="32.25" customHeight="1" x14ac:dyDescent="0.2">
      <c r="A138" s="14"/>
      <c r="B138" s="14"/>
      <c r="C138" s="77" t="s">
        <v>942</v>
      </c>
      <c r="D138" s="82" t="s">
        <v>55</v>
      </c>
      <c r="E138" s="13">
        <v>44419</v>
      </c>
      <c r="F138" s="80" t="s">
        <v>170</v>
      </c>
      <c r="G138" s="13">
        <v>44421</v>
      </c>
      <c r="H138" s="81" t="s">
        <v>803</v>
      </c>
      <c r="I138" s="16">
        <v>70</v>
      </c>
      <c r="J138" s="16">
        <v>58</v>
      </c>
      <c r="K138" s="16">
        <v>38</v>
      </c>
      <c r="L138" s="16">
        <v>22</v>
      </c>
      <c r="M138" s="87">
        <v>38.57</v>
      </c>
      <c r="N138" s="76">
        <v>39</v>
      </c>
      <c r="O138" s="67">
        <v>2530</v>
      </c>
      <c r="P138" s="68">
        <f>Table2245236891011[[#This Row],[PEMBULATAN]]*O138</f>
        <v>98670</v>
      </c>
    </row>
    <row r="139" spans="1:16" ht="32.25" customHeight="1" x14ac:dyDescent="0.2">
      <c r="A139" s="14"/>
      <c r="B139" s="14"/>
      <c r="C139" s="77" t="s">
        <v>943</v>
      </c>
      <c r="D139" s="82" t="s">
        <v>55</v>
      </c>
      <c r="E139" s="13">
        <v>44419</v>
      </c>
      <c r="F139" s="80" t="s">
        <v>170</v>
      </c>
      <c r="G139" s="13">
        <v>44421</v>
      </c>
      <c r="H139" s="81" t="s">
        <v>803</v>
      </c>
      <c r="I139" s="16">
        <v>90</v>
      </c>
      <c r="J139" s="16">
        <v>60</v>
      </c>
      <c r="K139" s="16">
        <v>44</v>
      </c>
      <c r="L139" s="16">
        <v>3</v>
      </c>
      <c r="M139" s="87">
        <v>59.4</v>
      </c>
      <c r="N139" s="76">
        <v>60</v>
      </c>
      <c r="O139" s="67">
        <v>2530</v>
      </c>
      <c r="P139" s="68">
        <f>Table2245236891011[[#This Row],[PEMBULATAN]]*O139</f>
        <v>151800</v>
      </c>
    </row>
    <row r="140" spans="1:16" ht="32.25" customHeight="1" x14ac:dyDescent="0.2">
      <c r="A140" s="14"/>
      <c r="B140" s="14"/>
      <c r="C140" s="77" t="s">
        <v>944</v>
      </c>
      <c r="D140" s="82" t="s">
        <v>55</v>
      </c>
      <c r="E140" s="13">
        <v>44419</v>
      </c>
      <c r="F140" s="80" t="s">
        <v>170</v>
      </c>
      <c r="G140" s="13">
        <v>44421</v>
      </c>
      <c r="H140" s="81" t="s">
        <v>803</v>
      </c>
      <c r="I140" s="16">
        <v>50</v>
      </c>
      <c r="J140" s="16">
        <v>56</v>
      </c>
      <c r="K140" s="16">
        <v>17</v>
      </c>
      <c r="L140" s="16">
        <v>7</v>
      </c>
      <c r="M140" s="87">
        <v>11.9</v>
      </c>
      <c r="N140" s="76">
        <v>12</v>
      </c>
      <c r="O140" s="67">
        <v>2530</v>
      </c>
      <c r="P140" s="68">
        <f>Table2245236891011[[#This Row],[PEMBULATAN]]*O140</f>
        <v>30360</v>
      </c>
    </row>
    <row r="141" spans="1:16" ht="32.25" customHeight="1" x14ac:dyDescent="0.2">
      <c r="A141" s="14"/>
      <c r="B141" s="14"/>
      <c r="C141" s="77" t="s">
        <v>945</v>
      </c>
      <c r="D141" s="82" t="s">
        <v>55</v>
      </c>
      <c r="E141" s="13">
        <v>44419</v>
      </c>
      <c r="F141" s="80" t="s">
        <v>170</v>
      </c>
      <c r="G141" s="13">
        <v>44421</v>
      </c>
      <c r="H141" s="81" t="s">
        <v>803</v>
      </c>
      <c r="I141" s="16">
        <v>61</v>
      </c>
      <c r="J141" s="16">
        <v>55</v>
      </c>
      <c r="K141" s="16">
        <v>30</v>
      </c>
      <c r="L141" s="16">
        <v>11</v>
      </c>
      <c r="M141" s="87">
        <v>25.162500000000001</v>
      </c>
      <c r="N141" s="76">
        <v>25</v>
      </c>
      <c r="O141" s="67">
        <v>2530</v>
      </c>
      <c r="P141" s="68">
        <f>Table2245236891011[[#This Row],[PEMBULATAN]]*O141</f>
        <v>63250</v>
      </c>
    </row>
    <row r="142" spans="1:16" ht="32.25" customHeight="1" x14ac:dyDescent="0.2">
      <c r="A142" s="14"/>
      <c r="B142" s="14"/>
      <c r="C142" s="77" t="s">
        <v>946</v>
      </c>
      <c r="D142" s="82" t="s">
        <v>55</v>
      </c>
      <c r="E142" s="13">
        <v>44419</v>
      </c>
      <c r="F142" s="80" t="s">
        <v>170</v>
      </c>
      <c r="G142" s="13">
        <v>44421</v>
      </c>
      <c r="H142" s="81" t="s">
        <v>803</v>
      </c>
      <c r="I142" s="16">
        <v>117</v>
      </c>
      <c r="J142" s="16">
        <v>64</v>
      </c>
      <c r="K142" s="16">
        <v>28</v>
      </c>
      <c r="L142" s="16">
        <v>21</v>
      </c>
      <c r="M142" s="87">
        <v>52.415999999999997</v>
      </c>
      <c r="N142" s="76">
        <v>53</v>
      </c>
      <c r="O142" s="67">
        <v>2530</v>
      </c>
      <c r="P142" s="68">
        <f>Table2245236891011[[#This Row],[PEMBULATAN]]*O142</f>
        <v>134090</v>
      </c>
    </row>
    <row r="143" spans="1:16" ht="32.25" customHeight="1" x14ac:dyDescent="0.2">
      <c r="A143" s="14"/>
      <c r="B143" s="14"/>
      <c r="C143" s="77" t="s">
        <v>947</v>
      </c>
      <c r="D143" s="82" t="s">
        <v>55</v>
      </c>
      <c r="E143" s="13">
        <v>44419</v>
      </c>
      <c r="F143" s="80" t="s">
        <v>170</v>
      </c>
      <c r="G143" s="13">
        <v>44421</v>
      </c>
      <c r="H143" s="81" t="s">
        <v>803</v>
      </c>
      <c r="I143" s="16">
        <v>65</v>
      </c>
      <c r="J143" s="16">
        <v>65</v>
      </c>
      <c r="K143" s="16">
        <v>23</v>
      </c>
      <c r="L143" s="16">
        <v>2</v>
      </c>
      <c r="M143" s="87">
        <v>24.293749999999999</v>
      </c>
      <c r="N143" s="76">
        <v>24</v>
      </c>
      <c r="O143" s="67">
        <v>2530</v>
      </c>
      <c r="P143" s="68">
        <f>Table2245236891011[[#This Row],[PEMBULATAN]]*O143</f>
        <v>60720</v>
      </c>
    </row>
    <row r="144" spans="1:16" ht="32.25" customHeight="1" x14ac:dyDescent="0.2">
      <c r="A144" s="14"/>
      <c r="B144" s="14"/>
      <c r="C144" s="77" t="s">
        <v>948</v>
      </c>
      <c r="D144" s="82" t="s">
        <v>55</v>
      </c>
      <c r="E144" s="13">
        <v>44419</v>
      </c>
      <c r="F144" s="80" t="s">
        <v>170</v>
      </c>
      <c r="G144" s="13">
        <v>44421</v>
      </c>
      <c r="H144" s="81" t="s">
        <v>803</v>
      </c>
      <c r="I144" s="16">
        <v>60</v>
      </c>
      <c r="J144" s="16">
        <v>60</v>
      </c>
      <c r="K144" s="16">
        <v>26</v>
      </c>
      <c r="L144" s="16">
        <v>1</v>
      </c>
      <c r="M144" s="87">
        <v>23.4</v>
      </c>
      <c r="N144" s="76">
        <v>24</v>
      </c>
      <c r="O144" s="67">
        <v>2530</v>
      </c>
      <c r="P144" s="68">
        <f>Table2245236891011[[#This Row],[PEMBULATAN]]*O144</f>
        <v>60720</v>
      </c>
    </row>
    <row r="145" spans="1:16" ht="32.25" customHeight="1" x14ac:dyDescent="0.2">
      <c r="A145" s="14"/>
      <c r="B145" s="14"/>
      <c r="C145" s="77" t="s">
        <v>949</v>
      </c>
      <c r="D145" s="82" t="s">
        <v>55</v>
      </c>
      <c r="E145" s="13">
        <v>44419</v>
      </c>
      <c r="F145" s="80" t="s">
        <v>170</v>
      </c>
      <c r="G145" s="13">
        <v>44421</v>
      </c>
      <c r="H145" s="81" t="s">
        <v>803</v>
      </c>
      <c r="I145" s="16">
        <v>90</v>
      </c>
      <c r="J145" s="16">
        <v>67</v>
      </c>
      <c r="K145" s="16">
        <v>49</v>
      </c>
      <c r="L145" s="16">
        <v>2</v>
      </c>
      <c r="M145" s="87">
        <v>73.867500000000007</v>
      </c>
      <c r="N145" s="76">
        <v>74</v>
      </c>
      <c r="O145" s="67">
        <v>2530</v>
      </c>
      <c r="P145" s="68">
        <f>Table2245236891011[[#This Row],[PEMBULATAN]]*O145</f>
        <v>187220</v>
      </c>
    </row>
    <row r="146" spans="1:16" ht="32.25" customHeight="1" x14ac:dyDescent="0.2">
      <c r="A146" s="14"/>
      <c r="B146" s="14"/>
      <c r="C146" s="77" t="s">
        <v>950</v>
      </c>
      <c r="D146" s="82" t="s">
        <v>55</v>
      </c>
      <c r="E146" s="13">
        <v>44419</v>
      </c>
      <c r="F146" s="80" t="s">
        <v>170</v>
      </c>
      <c r="G146" s="13">
        <v>44421</v>
      </c>
      <c r="H146" s="81" t="s">
        <v>803</v>
      </c>
      <c r="I146" s="16">
        <v>60</v>
      </c>
      <c r="J146" s="16">
        <v>40</v>
      </c>
      <c r="K146" s="16">
        <v>27</v>
      </c>
      <c r="L146" s="16">
        <v>24</v>
      </c>
      <c r="M146" s="87">
        <v>16.2</v>
      </c>
      <c r="N146" s="76">
        <v>24</v>
      </c>
      <c r="O146" s="67">
        <v>2530</v>
      </c>
      <c r="P146" s="68">
        <f>Table2245236891011[[#This Row],[PEMBULATAN]]*O146</f>
        <v>60720</v>
      </c>
    </row>
    <row r="147" spans="1:16" ht="22.5" customHeight="1" x14ac:dyDescent="0.2">
      <c r="A147" s="119" t="s">
        <v>34</v>
      </c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1"/>
      <c r="M147" s="83">
        <f>SUBTOTAL(109,Table2245236891011[KG VOLUME])</f>
        <v>3340.3277499999995</v>
      </c>
      <c r="N147" s="71">
        <f>SUM(N3:N146)</f>
        <v>3651</v>
      </c>
      <c r="O147" s="122">
        <f>SUM(P3:P146)</f>
        <v>9237030</v>
      </c>
      <c r="P147" s="123"/>
    </row>
    <row r="148" spans="1:16" ht="22.5" customHeight="1" x14ac:dyDescent="0.2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9"/>
      <c r="N148" s="91" t="s">
        <v>57</v>
      </c>
      <c r="O148" s="90"/>
      <c r="P148" s="90">
        <f>O147*10%</f>
        <v>923703</v>
      </c>
    </row>
    <row r="149" spans="1:16" x14ac:dyDescent="0.2">
      <c r="A149" s="11"/>
      <c r="B149" s="59" t="s">
        <v>48</v>
      </c>
      <c r="C149" s="58"/>
      <c r="D149" s="60" t="s">
        <v>49</v>
      </c>
      <c r="H149" s="66"/>
      <c r="N149" s="65" t="s">
        <v>35</v>
      </c>
      <c r="P149" s="72">
        <f>O147*1%</f>
        <v>92370.3</v>
      </c>
    </row>
    <row r="150" spans="1:16" x14ac:dyDescent="0.2">
      <c r="A150" s="11"/>
      <c r="H150" s="66"/>
      <c r="N150" s="65" t="s">
        <v>36</v>
      </c>
      <c r="P150" s="74">
        <v>0</v>
      </c>
    </row>
    <row r="151" spans="1:16" ht="15.75" thickBot="1" x14ac:dyDescent="0.25">
      <c r="A151" s="11"/>
      <c r="H151" s="66"/>
      <c r="N151" s="65" t="s">
        <v>37</v>
      </c>
      <c r="P151" s="74">
        <v>0</v>
      </c>
    </row>
    <row r="152" spans="1:16" x14ac:dyDescent="0.2">
      <c r="A152" s="11"/>
      <c r="H152" s="66"/>
      <c r="N152" s="69" t="s">
        <v>38</v>
      </c>
      <c r="O152" s="70"/>
      <c r="P152" s="73">
        <f>O147-P148+P149</f>
        <v>8405697.3000000007</v>
      </c>
    </row>
    <row r="153" spans="1:16" x14ac:dyDescent="0.2">
      <c r="B153" s="59"/>
      <c r="C153" s="58"/>
      <c r="D153" s="60"/>
    </row>
    <row r="155" spans="1:16" x14ac:dyDescent="0.2">
      <c r="A155" s="11"/>
      <c r="H155" s="66"/>
      <c r="P155" s="75"/>
    </row>
    <row r="156" spans="1:16" x14ac:dyDescent="0.2">
      <c r="A156" s="11"/>
      <c r="H156" s="66"/>
      <c r="O156" s="61"/>
      <c r="P156" s="75"/>
    </row>
    <row r="157" spans="1:16" s="3" customFormat="1" x14ac:dyDescent="0.25">
      <c r="A157" s="11"/>
      <c r="B157" s="2"/>
      <c r="C157" s="2"/>
      <c r="E157" s="12"/>
      <c r="H157" s="66"/>
      <c r="N157" s="15"/>
      <c r="O157" s="15"/>
      <c r="P157" s="15"/>
    </row>
    <row r="158" spans="1:16" s="3" customFormat="1" x14ac:dyDescent="0.25">
      <c r="A158" s="11"/>
      <c r="B158" s="2"/>
      <c r="C158" s="2"/>
      <c r="E158" s="12"/>
      <c r="H158" s="66"/>
      <c r="N158" s="15"/>
      <c r="O158" s="15"/>
      <c r="P158" s="15"/>
    </row>
    <row r="159" spans="1:16" s="3" customFormat="1" x14ac:dyDescent="0.25">
      <c r="A159" s="11"/>
      <c r="B159" s="2"/>
      <c r="C159" s="2"/>
      <c r="E159" s="12"/>
      <c r="H159" s="66"/>
      <c r="N159" s="15"/>
      <c r="O159" s="15"/>
      <c r="P159" s="15"/>
    </row>
    <row r="160" spans="1:16" s="3" customFormat="1" x14ac:dyDescent="0.25">
      <c r="A160" s="11"/>
      <c r="B160" s="2"/>
      <c r="C160" s="2"/>
      <c r="E160" s="12"/>
      <c r="H160" s="66"/>
      <c r="N160" s="15"/>
      <c r="O160" s="15"/>
      <c r="P160" s="15"/>
    </row>
    <row r="161" spans="1:16" s="3" customFormat="1" x14ac:dyDescent="0.25">
      <c r="A161" s="11"/>
      <c r="B161" s="2"/>
      <c r="C161" s="2"/>
      <c r="E161" s="12"/>
      <c r="H161" s="66"/>
      <c r="N161" s="15"/>
      <c r="O161" s="15"/>
      <c r="P161" s="15"/>
    </row>
    <row r="162" spans="1:16" s="3" customFormat="1" x14ac:dyDescent="0.25">
      <c r="A162" s="11"/>
      <c r="B162" s="2"/>
      <c r="C162" s="2"/>
      <c r="E162" s="12"/>
      <c r="H162" s="66"/>
      <c r="N162" s="15"/>
      <c r="O162" s="15"/>
      <c r="P162" s="15"/>
    </row>
    <row r="163" spans="1:16" s="3" customFormat="1" x14ac:dyDescent="0.25">
      <c r="A163" s="11"/>
      <c r="B163" s="2"/>
      <c r="C163" s="2"/>
      <c r="E163" s="12"/>
      <c r="H163" s="66"/>
      <c r="N163" s="15"/>
      <c r="O163" s="15"/>
      <c r="P163" s="15"/>
    </row>
    <row r="164" spans="1:16" s="3" customFormat="1" x14ac:dyDescent="0.25">
      <c r="A164" s="11"/>
      <c r="B164" s="2"/>
      <c r="C164" s="2"/>
      <c r="E164" s="12"/>
      <c r="H164" s="66"/>
      <c r="N164" s="15"/>
      <c r="O164" s="15"/>
      <c r="P164" s="15"/>
    </row>
    <row r="165" spans="1:16" s="3" customFormat="1" x14ac:dyDescent="0.25">
      <c r="A165" s="11"/>
      <c r="B165" s="2"/>
      <c r="C165" s="2"/>
      <c r="E165" s="12"/>
      <c r="H165" s="66"/>
      <c r="N165" s="15"/>
      <c r="O165" s="15"/>
      <c r="P165" s="15"/>
    </row>
    <row r="166" spans="1:16" s="3" customFormat="1" x14ac:dyDescent="0.25">
      <c r="A166" s="11"/>
      <c r="B166" s="2"/>
      <c r="C166" s="2"/>
      <c r="E166" s="12"/>
      <c r="H166" s="66"/>
      <c r="N166" s="15"/>
      <c r="O166" s="15"/>
      <c r="P166" s="15"/>
    </row>
    <row r="167" spans="1:16" s="3" customFormat="1" x14ac:dyDescent="0.25">
      <c r="A167" s="11"/>
      <c r="B167" s="2"/>
      <c r="C167" s="2"/>
      <c r="E167" s="12"/>
      <c r="H167" s="66"/>
      <c r="N167" s="15"/>
      <c r="O167" s="15"/>
      <c r="P167" s="15"/>
    </row>
    <row r="168" spans="1:16" s="3" customFormat="1" x14ac:dyDescent="0.25">
      <c r="A168" s="11"/>
      <c r="B168" s="2"/>
      <c r="C168" s="2"/>
      <c r="E168" s="12"/>
      <c r="H168" s="66"/>
      <c r="N168" s="15"/>
      <c r="O168" s="15"/>
      <c r="P168" s="15"/>
    </row>
  </sheetData>
  <mergeCells count="3">
    <mergeCell ref="A3:A4"/>
    <mergeCell ref="A147:L147"/>
    <mergeCell ref="O147:P147"/>
  </mergeCells>
  <conditionalFormatting sqref="B3">
    <cfRule type="duplicateValues" dxfId="245" priority="2"/>
  </conditionalFormatting>
  <conditionalFormatting sqref="B4:B112">
    <cfRule type="duplicateValues" dxfId="244" priority="1"/>
  </conditionalFormatting>
  <conditionalFormatting sqref="B113:B146">
    <cfRule type="duplicateValues" dxfId="243" priority="3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85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A163" sqref="A3:XFD16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2.25" customHeight="1" x14ac:dyDescent="0.2">
      <c r="A3" s="117" t="s">
        <v>1121</v>
      </c>
      <c r="B3" s="78" t="s">
        <v>951</v>
      </c>
      <c r="C3" s="9" t="s">
        <v>952</v>
      </c>
      <c r="D3" s="80" t="s">
        <v>55</v>
      </c>
      <c r="E3" s="13">
        <v>44420</v>
      </c>
      <c r="F3" s="80" t="s">
        <v>170</v>
      </c>
      <c r="G3" s="13">
        <v>44421</v>
      </c>
      <c r="H3" s="10" t="s">
        <v>803</v>
      </c>
      <c r="I3" s="1">
        <v>103</v>
      </c>
      <c r="J3" s="1">
        <v>54</v>
      </c>
      <c r="K3" s="1">
        <v>2</v>
      </c>
      <c r="L3" s="1">
        <v>20</v>
      </c>
      <c r="M3" s="86">
        <v>2.7810000000000001</v>
      </c>
      <c r="N3" s="8">
        <v>20</v>
      </c>
      <c r="O3" s="67">
        <v>2530</v>
      </c>
      <c r="P3" s="68">
        <f>Table224523689101112[[#This Row],[PEMBULATAN]]*O3</f>
        <v>50600</v>
      </c>
    </row>
    <row r="4" spans="1:16" ht="32.25" customHeight="1" x14ac:dyDescent="0.2">
      <c r="A4" s="118"/>
      <c r="B4" s="79"/>
      <c r="C4" s="9" t="s">
        <v>953</v>
      </c>
      <c r="D4" s="80" t="s">
        <v>55</v>
      </c>
      <c r="E4" s="13">
        <v>44420</v>
      </c>
      <c r="F4" s="80" t="s">
        <v>170</v>
      </c>
      <c r="G4" s="13">
        <v>44421</v>
      </c>
      <c r="H4" s="10" t="s">
        <v>803</v>
      </c>
      <c r="I4" s="1">
        <v>85</v>
      </c>
      <c r="J4" s="1">
        <v>4</v>
      </c>
      <c r="K4" s="1">
        <v>21</v>
      </c>
      <c r="L4" s="1">
        <v>8</v>
      </c>
      <c r="M4" s="86">
        <v>1.7849999999999999</v>
      </c>
      <c r="N4" s="8">
        <v>8</v>
      </c>
      <c r="O4" s="67">
        <v>2530</v>
      </c>
      <c r="P4" s="68">
        <f>Table224523689101112[[#This Row],[PEMBULATAN]]*O4</f>
        <v>20240</v>
      </c>
    </row>
    <row r="5" spans="1:16" ht="32.25" customHeight="1" x14ac:dyDescent="0.2">
      <c r="A5" s="94"/>
      <c r="B5" s="79"/>
      <c r="C5" s="77" t="s">
        <v>954</v>
      </c>
      <c r="D5" s="82" t="s">
        <v>55</v>
      </c>
      <c r="E5" s="13">
        <v>44420</v>
      </c>
      <c r="F5" s="80" t="s">
        <v>170</v>
      </c>
      <c r="G5" s="13">
        <v>44421</v>
      </c>
      <c r="H5" s="81" t="s">
        <v>803</v>
      </c>
      <c r="I5" s="16">
        <v>44</v>
      </c>
      <c r="J5" s="16">
        <v>45</v>
      </c>
      <c r="K5" s="16">
        <v>23</v>
      </c>
      <c r="L5" s="16">
        <v>4</v>
      </c>
      <c r="M5" s="87">
        <v>11.385</v>
      </c>
      <c r="N5" s="76">
        <v>12</v>
      </c>
      <c r="O5" s="67">
        <v>2530</v>
      </c>
      <c r="P5" s="68">
        <f>Table224523689101112[[#This Row],[PEMBULATAN]]*O5</f>
        <v>30360</v>
      </c>
    </row>
    <row r="6" spans="1:16" ht="32.25" customHeight="1" x14ac:dyDescent="0.2">
      <c r="A6" s="94"/>
      <c r="B6" s="79"/>
      <c r="C6" s="77" t="s">
        <v>955</v>
      </c>
      <c r="D6" s="82" t="s">
        <v>55</v>
      </c>
      <c r="E6" s="13">
        <v>44420</v>
      </c>
      <c r="F6" s="80" t="s">
        <v>170</v>
      </c>
      <c r="G6" s="13">
        <v>44421</v>
      </c>
      <c r="H6" s="81" t="s">
        <v>803</v>
      </c>
      <c r="I6" s="16">
        <v>15</v>
      </c>
      <c r="J6" s="16">
        <v>54</v>
      </c>
      <c r="K6" s="16">
        <v>13</v>
      </c>
      <c r="L6" s="16">
        <v>3</v>
      </c>
      <c r="M6" s="87">
        <v>2.6324999999999998</v>
      </c>
      <c r="N6" s="76">
        <v>3</v>
      </c>
      <c r="O6" s="67">
        <v>2530</v>
      </c>
      <c r="P6" s="68">
        <f>Table224523689101112[[#This Row],[PEMBULATAN]]*O6</f>
        <v>7590</v>
      </c>
    </row>
    <row r="7" spans="1:16" ht="32.25" customHeight="1" x14ac:dyDescent="0.2">
      <c r="A7" s="94"/>
      <c r="B7" s="79"/>
      <c r="C7" s="77" t="s">
        <v>956</v>
      </c>
      <c r="D7" s="82" t="s">
        <v>55</v>
      </c>
      <c r="E7" s="13">
        <v>44420</v>
      </c>
      <c r="F7" s="80" t="s">
        <v>170</v>
      </c>
      <c r="G7" s="13">
        <v>44421</v>
      </c>
      <c r="H7" s="81" t="s">
        <v>803</v>
      </c>
      <c r="I7" s="16">
        <v>95</v>
      </c>
      <c r="J7" s="16">
        <v>82</v>
      </c>
      <c r="K7" s="16">
        <v>25</v>
      </c>
      <c r="L7" s="16">
        <v>18</v>
      </c>
      <c r="M7" s="87">
        <v>48.6875</v>
      </c>
      <c r="N7" s="76">
        <v>49</v>
      </c>
      <c r="O7" s="67">
        <v>2530</v>
      </c>
      <c r="P7" s="68">
        <f>Table224523689101112[[#This Row],[PEMBULATAN]]*O7</f>
        <v>123970</v>
      </c>
    </row>
    <row r="8" spans="1:16" ht="32.25" customHeight="1" x14ac:dyDescent="0.2">
      <c r="A8" s="94"/>
      <c r="B8" s="79"/>
      <c r="C8" s="77" t="s">
        <v>957</v>
      </c>
      <c r="D8" s="82" t="s">
        <v>55</v>
      </c>
      <c r="E8" s="13">
        <v>44420</v>
      </c>
      <c r="F8" s="80" t="s">
        <v>170</v>
      </c>
      <c r="G8" s="13">
        <v>44421</v>
      </c>
      <c r="H8" s="81" t="s">
        <v>803</v>
      </c>
      <c r="I8" s="16">
        <v>59</v>
      </c>
      <c r="J8" s="16">
        <v>30</v>
      </c>
      <c r="K8" s="16">
        <v>21</v>
      </c>
      <c r="L8" s="16">
        <v>3</v>
      </c>
      <c r="M8" s="87">
        <v>9.2925000000000004</v>
      </c>
      <c r="N8" s="76">
        <v>9</v>
      </c>
      <c r="O8" s="67">
        <v>2530</v>
      </c>
      <c r="P8" s="68">
        <f>Table224523689101112[[#This Row],[PEMBULATAN]]*O8</f>
        <v>22770</v>
      </c>
    </row>
    <row r="9" spans="1:16" ht="32.25" customHeight="1" x14ac:dyDescent="0.2">
      <c r="A9" s="94"/>
      <c r="B9" s="79"/>
      <c r="C9" s="77" t="s">
        <v>958</v>
      </c>
      <c r="D9" s="82" t="s">
        <v>55</v>
      </c>
      <c r="E9" s="13">
        <v>44420</v>
      </c>
      <c r="F9" s="80" t="s">
        <v>170</v>
      </c>
      <c r="G9" s="13">
        <v>44421</v>
      </c>
      <c r="H9" s="81" t="s">
        <v>803</v>
      </c>
      <c r="I9" s="16">
        <v>90</v>
      </c>
      <c r="J9" s="16">
        <v>59</v>
      </c>
      <c r="K9" s="16">
        <v>48</v>
      </c>
      <c r="L9" s="16">
        <v>12</v>
      </c>
      <c r="M9" s="87">
        <v>63.72</v>
      </c>
      <c r="N9" s="76">
        <v>64</v>
      </c>
      <c r="O9" s="67">
        <v>2530</v>
      </c>
      <c r="P9" s="68">
        <f>Table224523689101112[[#This Row],[PEMBULATAN]]*O9</f>
        <v>161920</v>
      </c>
    </row>
    <row r="10" spans="1:16" ht="32.25" customHeight="1" x14ac:dyDescent="0.2">
      <c r="A10" s="94"/>
      <c r="B10" s="79"/>
      <c r="C10" s="77" t="s">
        <v>959</v>
      </c>
      <c r="D10" s="82" t="s">
        <v>55</v>
      </c>
      <c r="E10" s="13">
        <v>44420</v>
      </c>
      <c r="F10" s="80" t="s">
        <v>170</v>
      </c>
      <c r="G10" s="13">
        <v>44421</v>
      </c>
      <c r="H10" s="81" t="s">
        <v>803</v>
      </c>
      <c r="I10" s="16">
        <v>98</v>
      </c>
      <c r="J10" s="16">
        <v>49</v>
      </c>
      <c r="K10" s="16">
        <v>39</v>
      </c>
      <c r="L10" s="16">
        <v>6</v>
      </c>
      <c r="M10" s="87">
        <v>46.819499999999998</v>
      </c>
      <c r="N10" s="76">
        <v>47</v>
      </c>
      <c r="O10" s="67">
        <v>2530</v>
      </c>
      <c r="P10" s="68">
        <f>Table224523689101112[[#This Row],[PEMBULATAN]]*O10</f>
        <v>118910</v>
      </c>
    </row>
    <row r="11" spans="1:16" ht="32.25" customHeight="1" x14ac:dyDescent="0.2">
      <c r="A11" s="94"/>
      <c r="B11" s="79"/>
      <c r="C11" s="77" t="s">
        <v>960</v>
      </c>
      <c r="D11" s="82" t="s">
        <v>55</v>
      </c>
      <c r="E11" s="13">
        <v>44420</v>
      </c>
      <c r="F11" s="80" t="s">
        <v>170</v>
      </c>
      <c r="G11" s="13">
        <v>44421</v>
      </c>
      <c r="H11" s="81" t="s">
        <v>803</v>
      </c>
      <c r="I11" s="16">
        <v>114</v>
      </c>
      <c r="J11" s="16">
        <v>59</v>
      </c>
      <c r="K11" s="16">
        <v>48</v>
      </c>
      <c r="L11" s="16">
        <v>22</v>
      </c>
      <c r="M11" s="87">
        <v>80.712000000000003</v>
      </c>
      <c r="N11" s="76">
        <v>81</v>
      </c>
      <c r="O11" s="67">
        <v>2530</v>
      </c>
      <c r="P11" s="68">
        <f>Table224523689101112[[#This Row],[PEMBULATAN]]*O11</f>
        <v>204930</v>
      </c>
    </row>
    <row r="12" spans="1:16" ht="32.25" customHeight="1" x14ac:dyDescent="0.2">
      <c r="A12" s="94"/>
      <c r="B12" s="79"/>
      <c r="C12" s="77" t="s">
        <v>961</v>
      </c>
      <c r="D12" s="82" t="s">
        <v>55</v>
      </c>
      <c r="E12" s="13">
        <v>44420</v>
      </c>
      <c r="F12" s="80" t="s">
        <v>170</v>
      </c>
      <c r="G12" s="13">
        <v>44421</v>
      </c>
      <c r="H12" s="81" t="s">
        <v>803</v>
      </c>
      <c r="I12" s="16">
        <v>54</v>
      </c>
      <c r="J12" s="16">
        <v>104</v>
      </c>
      <c r="K12" s="16">
        <v>24</v>
      </c>
      <c r="L12" s="16">
        <v>22</v>
      </c>
      <c r="M12" s="87">
        <v>33.695999999999998</v>
      </c>
      <c r="N12" s="76">
        <v>34</v>
      </c>
      <c r="O12" s="67">
        <v>2530</v>
      </c>
      <c r="P12" s="68">
        <f>Table224523689101112[[#This Row],[PEMBULATAN]]*O12</f>
        <v>86020</v>
      </c>
    </row>
    <row r="13" spans="1:16" ht="32.25" customHeight="1" x14ac:dyDescent="0.2">
      <c r="A13" s="94"/>
      <c r="B13" s="79"/>
      <c r="C13" s="77" t="s">
        <v>962</v>
      </c>
      <c r="D13" s="82" t="s">
        <v>55</v>
      </c>
      <c r="E13" s="13">
        <v>44420</v>
      </c>
      <c r="F13" s="80" t="s">
        <v>170</v>
      </c>
      <c r="G13" s="13">
        <v>44421</v>
      </c>
      <c r="H13" s="81" t="s">
        <v>803</v>
      </c>
      <c r="I13" s="16">
        <v>40</v>
      </c>
      <c r="J13" s="16">
        <v>48</v>
      </c>
      <c r="K13" s="16">
        <v>32</v>
      </c>
      <c r="L13" s="16">
        <v>8</v>
      </c>
      <c r="M13" s="87">
        <v>15.36</v>
      </c>
      <c r="N13" s="76">
        <v>16</v>
      </c>
      <c r="O13" s="67">
        <v>2530</v>
      </c>
      <c r="P13" s="68">
        <f>Table224523689101112[[#This Row],[PEMBULATAN]]*O13</f>
        <v>40480</v>
      </c>
    </row>
    <row r="14" spans="1:16" ht="32.25" customHeight="1" x14ac:dyDescent="0.2">
      <c r="A14" s="94"/>
      <c r="B14" s="79"/>
      <c r="C14" s="77" t="s">
        <v>963</v>
      </c>
      <c r="D14" s="82" t="s">
        <v>55</v>
      </c>
      <c r="E14" s="13">
        <v>44420</v>
      </c>
      <c r="F14" s="80" t="s">
        <v>170</v>
      </c>
      <c r="G14" s="13">
        <v>44421</v>
      </c>
      <c r="H14" s="81" t="s">
        <v>803</v>
      </c>
      <c r="I14" s="16">
        <v>40</v>
      </c>
      <c r="J14" s="16">
        <v>32</v>
      </c>
      <c r="K14" s="16">
        <v>13</v>
      </c>
      <c r="L14" s="16">
        <v>13</v>
      </c>
      <c r="M14" s="87">
        <v>4.16</v>
      </c>
      <c r="N14" s="76">
        <v>13</v>
      </c>
      <c r="O14" s="67">
        <v>2530</v>
      </c>
      <c r="P14" s="68">
        <f>Table224523689101112[[#This Row],[PEMBULATAN]]*O14</f>
        <v>32890</v>
      </c>
    </row>
    <row r="15" spans="1:16" ht="32.25" customHeight="1" x14ac:dyDescent="0.2">
      <c r="A15" s="94"/>
      <c r="B15" s="79"/>
      <c r="C15" s="77" t="s">
        <v>964</v>
      </c>
      <c r="D15" s="82" t="s">
        <v>55</v>
      </c>
      <c r="E15" s="13">
        <v>44420</v>
      </c>
      <c r="F15" s="80" t="s">
        <v>170</v>
      </c>
      <c r="G15" s="13">
        <v>44421</v>
      </c>
      <c r="H15" s="81" t="s">
        <v>803</v>
      </c>
      <c r="I15" s="16">
        <v>34</v>
      </c>
      <c r="J15" s="16">
        <v>24</v>
      </c>
      <c r="K15" s="16">
        <v>12</v>
      </c>
      <c r="L15" s="16">
        <v>3</v>
      </c>
      <c r="M15" s="87">
        <v>2.448</v>
      </c>
      <c r="N15" s="76">
        <v>3</v>
      </c>
      <c r="O15" s="67">
        <v>2530</v>
      </c>
      <c r="P15" s="68">
        <f>Table224523689101112[[#This Row],[PEMBULATAN]]*O15</f>
        <v>7590</v>
      </c>
    </row>
    <row r="16" spans="1:16" ht="32.25" customHeight="1" x14ac:dyDescent="0.2">
      <c r="A16" s="94"/>
      <c r="B16" s="79"/>
      <c r="C16" s="77" t="s">
        <v>965</v>
      </c>
      <c r="D16" s="82" t="s">
        <v>55</v>
      </c>
      <c r="E16" s="13">
        <v>44420</v>
      </c>
      <c r="F16" s="80" t="s">
        <v>170</v>
      </c>
      <c r="G16" s="13">
        <v>44421</v>
      </c>
      <c r="H16" s="81" t="s">
        <v>803</v>
      </c>
      <c r="I16" s="16">
        <v>90</v>
      </c>
      <c r="J16" s="16">
        <v>58</v>
      </c>
      <c r="K16" s="16">
        <v>34</v>
      </c>
      <c r="L16" s="16">
        <v>20</v>
      </c>
      <c r="M16" s="87">
        <v>44.37</v>
      </c>
      <c r="N16" s="76">
        <v>45</v>
      </c>
      <c r="O16" s="67">
        <v>2530</v>
      </c>
      <c r="P16" s="68">
        <f>Table224523689101112[[#This Row],[PEMBULATAN]]*O16</f>
        <v>113850</v>
      </c>
    </row>
    <row r="17" spans="1:16" ht="32.25" customHeight="1" x14ac:dyDescent="0.2">
      <c r="A17" s="94"/>
      <c r="B17" s="79"/>
      <c r="C17" s="77" t="s">
        <v>966</v>
      </c>
      <c r="D17" s="82" t="s">
        <v>55</v>
      </c>
      <c r="E17" s="13">
        <v>44420</v>
      </c>
      <c r="F17" s="80" t="s">
        <v>170</v>
      </c>
      <c r="G17" s="13">
        <v>44421</v>
      </c>
      <c r="H17" s="81" t="s">
        <v>803</v>
      </c>
      <c r="I17" s="16">
        <v>40</v>
      </c>
      <c r="J17" s="16">
        <v>34</v>
      </c>
      <c r="K17" s="16">
        <v>12</v>
      </c>
      <c r="L17" s="16">
        <v>4</v>
      </c>
      <c r="M17" s="87">
        <v>4.08</v>
      </c>
      <c r="N17" s="76">
        <v>4</v>
      </c>
      <c r="O17" s="67">
        <v>2530</v>
      </c>
      <c r="P17" s="68">
        <f>Table224523689101112[[#This Row],[PEMBULATAN]]*O17</f>
        <v>10120</v>
      </c>
    </row>
    <row r="18" spans="1:16" ht="32.25" customHeight="1" x14ac:dyDescent="0.2">
      <c r="A18" s="94"/>
      <c r="B18" s="79"/>
      <c r="C18" s="77" t="s">
        <v>967</v>
      </c>
      <c r="D18" s="82" t="s">
        <v>55</v>
      </c>
      <c r="E18" s="13">
        <v>44420</v>
      </c>
      <c r="F18" s="80" t="s">
        <v>170</v>
      </c>
      <c r="G18" s="13">
        <v>44421</v>
      </c>
      <c r="H18" s="81" t="s">
        <v>803</v>
      </c>
      <c r="I18" s="16">
        <v>50</v>
      </c>
      <c r="J18" s="16">
        <v>44</v>
      </c>
      <c r="K18" s="16">
        <v>34</v>
      </c>
      <c r="L18" s="16">
        <v>8</v>
      </c>
      <c r="M18" s="87">
        <v>18.7</v>
      </c>
      <c r="N18" s="76">
        <v>19</v>
      </c>
      <c r="O18" s="67">
        <v>2530</v>
      </c>
      <c r="P18" s="68">
        <f>Table224523689101112[[#This Row],[PEMBULATAN]]*O18</f>
        <v>48070</v>
      </c>
    </row>
    <row r="19" spans="1:16" ht="32.25" customHeight="1" x14ac:dyDescent="0.2">
      <c r="A19" s="94"/>
      <c r="B19" s="79"/>
      <c r="C19" s="77" t="s">
        <v>968</v>
      </c>
      <c r="D19" s="82" t="s">
        <v>55</v>
      </c>
      <c r="E19" s="13">
        <v>44420</v>
      </c>
      <c r="F19" s="80" t="s">
        <v>170</v>
      </c>
      <c r="G19" s="13">
        <v>44421</v>
      </c>
      <c r="H19" s="81" t="s">
        <v>803</v>
      </c>
      <c r="I19" s="16">
        <v>43</v>
      </c>
      <c r="J19" s="16">
        <v>24</v>
      </c>
      <c r="K19" s="16">
        <v>38</v>
      </c>
      <c r="L19" s="16">
        <v>31</v>
      </c>
      <c r="M19" s="87">
        <v>9.8040000000000003</v>
      </c>
      <c r="N19" s="76">
        <v>31</v>
      </c>
      <c r="O19" s="67">
        <v>2530</v>
      </c>
      <c r="P19" s="68">
        <f>Table224523689101112[[#This Row],[PEMBULATAN]]*O19</f>
        <v>78430</v>
      </c>
    </row>
    <row r="20" spans="1:16" ht="32.25" customHeight="1" x14ac:dyDescent="0.2">
      <c r="A20" s="94"/>
      <c r="B20" s="79"/>
      <c r="C20" s="77" t="s">
        <v>969</v>
      </c>
      <c r="D20" s="82" t="s">
        <v>55</v>
      </c>
      <c r="E20" s="13">
        <v>44420</v>
      </c>
      <c r="F20" s="80" t="s">
        <v>170</v>
      </c>
      <c r="G20" s="13">
        <v>44421</v>
      </c>
      <c r="H20" s="81" t="s">
        <v>803</v>
      </c>
      <c r="I20" s="16">
        <v>45</v>
      </c>
      <c r="J20" s="16">
        <v>32</v>
      </c>
      <c r="K20" s="16">
        <v>58</v>
      </c>
      <c r="L20" s="16">
        <v>15</v>
      </c>
      <c r="M20" s="87">
        <v>20.88</v>
      </c>
      <c r="N20" s="76">
        <v>21</v>
      </c>
      <c r="O20" s="67">
        <v>2530</v>
      </c>
      <c r="P20" s="68">
        <f>Table224523689101112[[#This Row],[PEMBULATAN]]*O20</f>
        <v>53130</v>
      </c>
    </row>
    <row r="21" spans="1:16" ht="32.25" customHeight="1" x14ac:dyDescent="0.2">
      <c r="A21" s="94"/>
      <c r="B21" s="79"/>
      <c r="C21" s="77" t="s">
        <v>970</v>
      </c>
      <c r="D21" s="82" t="s">
        <v>55</v>
      </c>
      <c r="E21" s="13">
        <v>44420</v>
      </c>
      <c r="F21" s="80" t="s">
        <v>170</v>
      </c>
      <c r="G21" s="13">
        <v>44421</v>
      </c>
      <c r="H21" s="81" t="s">
        <v>803</v>
      </c>
      <c r="I21" s="16">
        <v>42</v>
      </c>
      <c r="J21" s="16">
        <v>35</v>
      </c>
      <c r="K21" s="16">
        <v>12</v>
      </c>
      <c r="L21" s="16">
        <v>11</v>
      </c>
      <c r="M21" s="87">
        <v>4.41</v>
      </c>
      <c r="N21" s="76">
        <v>11</v>
      </c>
      <c r="O21" s="67">
        <v>2530</v>
      </c>
      <c r="P21" s="68">
        <f>Table224523689101112[[#This Row],[PEMBULATAN]]*O21</f>
        <v>27830</v>
      </c>
    </row>
    <row r="22" spans="1:16" ht="32.25" customHeight="1" x14ac:dyDescent="0.2">
      <c r="A22" s="94"/>
      <c r="B22" s="79"/>
      <c r="C22" s="77" t="s">
        <v>971</v>
      </c>
      <c r="D22" s="82" t="s">
        <v>55</v>
      </c>
      <c r="E22" s="13">
        <v>44420</v>
      </c>
      <c r="F22" s="80" t="s">
        <v>170</v>
      </c>
      <c r="G22" s="13">
        <v>44421</v>
      </c>
      <c r="H22" s="81" t="s">
        <v>803</v>
      </c>
      <c r="I22" s="16">
        <v>11</v>
      </c>
      <c r="J22" s="16">
        <v>23</v>
      </c>
      <c r="K22" s="16">
        <v>11</v>
      </c>
      <c r="L22" s="16">
        <v>1</v>
      </c>
      <c r="M22" s="87">
        <v>0.69574999999999998</v>
      </c>
      <c r="N22" s="76">
        <v>1</v>
      </c>
      <c r="O22" s="67">
        <v>2530</v>
      </c>
      <c r="P22" s="68">
        <f>Table224523689101112[[#This Row],[PEMBULATAN]]*O22</f>
        <v>2530</v>
      </c>
    </row>
    <row r="23" spans="1:16" ht="32.25" customHeight="1" x14ac:dyDescent="0.2">
      <c r="A23" s="94"/>
      <c r="B23" s="79"/>
      <c r="C23" s="77" t="s">
        <v>972</v>
      </c>
      <c r="D23" s="82" t="s">
        <v>55</v>
      </c>
      <c r="E23" s="13">
        <v>44420</v>
      </c>
      <c r="F23" s="80" t="s">
        <v>170</v>
      </c>
      <c r="G23" s="13">
        <v>44421</v>
      </c>
      <c r="H23" s="81" t="s">
        <v>803</v>
      </c>
      <c r="I23" s="16">
        <v>30</v>
      </c>
      <c r="J23" s="16">
        <v>43</v>
      </c>
      <c r="K23" s="16">
        <v>21</v>
      </c>
      <c r="L23" s="16">
        <v>8</v>
      </c>
      <c r="M23" s="87">
        <v>6.7725</v>
      </c>
      <c r="N23" s="76">
        <v>8</v>
      </c>
      <c r="O23" s="67">
        <v>2530</v>
      </c>
      <c r="P23" s="68">
        <f>Table224523689101112[[#This Row],[PEMBULATAN]]*O23</f>
        <v>20240</v>
      </c>
    </row>
    <row r="24" spans="1:16" ht="32.25" customHeight="1" x14ac:dyDescent="0.2">
      <c r="A24" s="94"/>
      <c r="B24" s="79"/>
      <c r="C24" s="77" t="s">
        <v>973</v>
      </c>
      <c r="D24" s="82" t="s">
        <v>55</v>
      </c>
      <c r="E24" s="13">
        <v>44420</v>
      </c>
      <c r="F24" s="80" t="s">
        <v>170</v>
      </c>
      <c r="G24" s="13">
        <v>44421</v>
      </c>
      <c r="H24" s="81" t="s">
        <v>803</v>
      </c>
      <c r="I24" s="16">
        <v>50</v>
      </c>
      <c r="J24" s="16">
        <v>23</v>
      </c>
      <c r="K24" s="16">
        <v>40</v>
      </c>
      <c r="L24" s="16">
        <v>11</v>
      </c>
      <c r="M24" s="87">
        <v>11.5</v>
      </c>
      <c r="N24" s="76">
        <v>12</v>
      </c>
      <c r="O24" s="67">
        <v>2530</v>
      </c>
      <c r="P24" s="68">
        <f>Table224523689101112[[#This Row],[PEMBULATAN]]*O24</f>
        <v>30360</v>
      </c>
    </row>
    <row r="25" spans="1:16" ht="32.25" customHeight="1" x14ac:dyDescent="0.2">
      <c r="A25" s="94"/>
      <c r="B25" s="79"/>
      <c r="C25" s="77" t="s">
        <v>974</v>
      </c>
      <c r="D25" s="82" t="s">
        <v>55</v>
      </c>
      <c r="E25" s="13">
        <v>44420</v>
      </c>
      <c r="F25" s="80" t="s">
        <v>170</v>
      </c>
      <c r="G25" s="13">
        <v>44421</v>
      </c>
      <c r="H25" s="81" t="s">
        <v>803</v>
      </c>
      <c r="I25" s="16">
        <v>90</v>
      </c>
      <c r="J25" s="16">
        <v>54</v>
      </c>
      <c r="K25" s="16">
        <v>23</v>
      </c>
      <c r="L25" s="16">
        <v>11</v>
      </c>
      <c r="M25" s="87">
        <v>27.945</v>
      </c>
      <c r="N25" s="76">
        <v>28</v>
      </c>
      <c r="O25" s="67">
        <v>2530</v>
      </c>
      <c r="P25" s="68">
        <f>Table224523689101112[[#This Row],[PEMBULATAN]]*O25</f>
        <v>70840</v>
      </c>
    </row>
    <row r="26" spans="1:16" ht="32.25" customHeight="1" x14ac:dyDescent="0.2">
      <c r="A26" s="94"/>
      <c r="B26" s="79"/>
      <c r="C26" s="77" t="s">
        <v>975</v>
      </c>
      <c r="D26" s="82" t="s">
        <v>55</v>
      </c>
      <c r="E26" s="13">
        <v>44420</v>
      </c>
      <c r="F26" s="80" t="s">
        <v>170</v>
      </c>
      <c r="G26" s="13">
        <v>44421</v>
      </c>
      <c r="H26" s="81" t="s">
        <v>803</v>
      </c>
      <c r="I26" s="16">
        <v>24</v>
      </c>
      <c r="J26" s="16">
        <v>35</v>
      </c>
      <c r="K26" s="16">
        <v>45</v>
      </c>
      <c r="L26" s="16">
        <v>13</v>
      </c>
      <c r="M26" s="87">
        <v>9.4499999999999993</v>
      </c>
      <c r="N26" s="76">
        <v>13</v>
      </c>
      <c r="O26" s="67">
        <v>2530</v>
      </c>
      <c r="P26" s="68">
        <f>Table224523689101112[[#This Row],[PEMBULATAN]]*O26</f>
        <v>32890</v>
      </c>
    </row>
    <row r="27" spans="1:16" ht="32.25" customHeight="1" x14ac:dyDescent="0.2">
      <c r="A27" s="94"/>
      <c r="B27" s="79"/>
      <c r="C27" s="77" t="s">
        <v>976</v>
      </c>
      <c r="D27" s="82" t="s">
        <v>55</v>
      </c>
      <c r="E27" s="13">
        <v>44420</v>
      </c>
      <c r="F27" s="80" t="s">
        <v>170</v>
      </c>
      <c r="G27" s="13">
        <v>44421</v>
      </c>
      <c r="H27" s="81" t="s">
        <v>803</v>
      </c>
      <c r="I27" s="16">
        <v>34</v>
      </c>
      <c r="J27" s="16">
        <v>34</v>
      </c>
      <c r="K27" s="16">
        <v>58</v>
      </c>
      <c r="L27" s="16">
        <v>21</v>
      </c>
      <c r="M27" s="87">
        <v>16.762</v>
      </c>
      <c r="N27" s="76">
        <v>21</v>
      </c>
      <c r="O27" s="67">
        <v>2530</v>
      </c>
      <c r="P27" s="68">
        <f>Table224523689101112[[#This Row],[PEMBULATAN]]*O27</f>
        <v>53130</v>
      </c>
    </row>
    <row r="28" spans="1:16" ht="32.25" customHeight="1" x14ac:dyDescent="0.2">
      <c r="A28" s="94"/>
      <c r="B28" s="79"/>
      <c r="C28" s="77" t="s">
        <v>977</v>
      </c>
      <c r="D28" s="82" t="s">
        <v>55</v>
      </c>
      <c r="E28" s="13">
        <v>44420</v>
      </c>
      <c r="F28" s="80" t="s">
        <v>170</v>
      </c>
      <c r="G28" s="13">
        <v>44421</v>
      </c>
      <c r="H28" s="81" t="s">
        <v>803</v>
      </c>
      <c r="I28" s="16">
        <v>45</v>
      </c>
      <c r="J28" s="16">
        <v>80</v>
      </c>
      <c r="K28" s="16">
        <v>23</v>
      </c>
      <c r="L28" s="16">
        <v>5</v>
      </c>
      <c r="M28" s="87">
        <v>20.7</v>
      </c>
      <c r="N28" s="76">
        <v>21</v>
      </c>
      <c r="O28" s="67">
        <v>2530</v>
      </c>
      <c r="P28" s="68">
        <f>Table224523689101112[[#This Row],[PEMBULATAN]]*O28</f>
        <v>53130</v>
      </c>
    </row>
    <row r="29" spans="1:16" ht="32.25" customHeight="1" x14ac:dyDescent="0.2">
      <c r="A29" s="94"/>
      <c r="B29" s="79"/>
      <c r="C29" s="77" t="s">
        <v>978</v>
      </c>
      <c r="D29" s="82" t="s">
        <v>55</v>
      </c>
      <c r="E29" s="13">
        <v>44420</v>
      </c>
      <c r="F29" s="80" t="s">
        <v>170</v>
      </c>
      <c r="G29" s="13">
        <v>44421</v>
      </c>
      <c r="H29" s="81" t="s">
        <v>803</v>
      </c>
      <c r="I29" s="16">
        <v>45</v>
      </c>
      <c r="J29" s="16">
        <v>88</v>
      </c>
      <c r="K29" s="16">
        <v>23</v>
      </c>
      <c r="L29" s="16">
        <v>11</v>
      </c>
      <c r="M29" s="87">
        <v>22.77</v>
      </c>
      <c r="N29" s="76">
        <v>23</v>
      </c>
      <c r="O29" s="67">
        <v>2530</v>
      </c>
      <c r="P29" s="68">
        <f>Table224523689101112[[#This Row],[PEMBULATAN]]*O29</f>
        <v>58190</v>
      </c>
    </row>
    <row r="30" spans="1:16" ht="32.25" customHeight="1" x14ac:dyDescent="0.2">
      <c r="A30" s="94"/>
      <c r="B30" s="79"/>
      <c r="C30" s="77" t="s">
        <v>979</v>
      </c>
      <c r="D30" s="82" t="s">
        <v>55</v>
      </c>
      <c r="E30" s="13">
        <v>44420</v>
      </c>
      <c r="F30" s="80" t="s">
        <v>170</v>
      </c>
      <c r="G30" s="13">
        <v>44421</v>
      </c>
      <c r="H30" s="81" t="s">
        <v>803</v>
      </c>
      <c r="I30" s="16">
        <v>45</v>
      </c>
      <c r="J30" s="16">
        <v>34</v>
      </c>
      <c r="K30" s="16">
        <v>12</v>
      </c>
      <c r="L30" s="16">
        <v>2</v>
      </c>
      <c r="M30" s="87">
        <v>4.59</v>
      </c>
      <c r="N30" s="76">
        <v>5</v>
      </c>
      <c r="O30" s="67">
        <v>2530</v>
      </c>
      <c r="P30" s="68">
        <f>Table224523689101112[[#This Row],[PEMBULATAN]]*O30</f>
        <v>12650</v>
      </c>
    </row>
    <row r="31" spans="1:16" ht="32.25" customHeight="1" x14ac:dyDescent="0.2">
      <c r="A31" s="94"/>
      <c r="B31" s="79"/>
      <c r="C31" s="77" t="s">
        <v>980</v>
      </c>
      <c r="D31" s="82" t="s">
        <v>55</v>
      </c>
      <c r="E31" s="13">
        <v>44420</v>
      </c>
      <c r="F31" s="80" t="s">
        <v>170</v>
      </c>
      <c r="G31" s="13">
        <v>44421</v>
      </c>
      <c r="H31" s="81" t="s">
        <v>803</v>
      </c>
      <c r="I31" s="16">
        <v>40</v>
      </c>
      <c r="J31" s="16">
        <v>30</v>
      </c>
      <c r="K31" s="16">
        <v>29</v>
      </c>
      <c r="L31" s="16">
        <v>8</v>
      </c>
      <c r="M31" s="87">
        <v>8.6999999999999993</v>
      </c>
      <c r="N31" s="76">
        <v>9</v>
      </c>
      <c r="O31" s="67">
        <v>2530</v>
      </c>
      <c r="P31" s="68">
        <f>Table224523689101112[[#This Row],[PEMBULATAN]]*O31</f>
        <v>22770</v>
      </c>
    </row>
    <row r="32" spans="1:16" ht="32.25" customHeight="1" x14ac:dyDescent="0.2">
      <c r="A32" s="94"/>
      <c r="B32" s="79"/>
      <c r="C32" s="77" t="s">
        <v>981</v>
      </c>
      <c r="D32" s="82" t="s">
        <v>55</v>
      </c>
      <c r="E32" s="13">
        <v>44420</v>
      </c>
      <c r="F32" s="80" t="s">
        <v>170</v>
      </c>
      <c r="G32" s="13">
        <v>44421</v>
      </c>
      <c r="H32" s="81" t="s">
        <v>803</v>
      </c>
      <c r="I32" s="16">
        <v>28</v>
      </c>
      <c r="J32" s="16">
        <v>15</v>
      </c>
      <c r="K32" s="16">
        <v>54</v>
      </c>
      <c r="L32" s="16">
        <v>4</v>
      </c>
      <c r="M32" s="87">
        <v>5.67</v>
      </c>
      <c r="N32" s="76">
        <v>6</v>
      </c>
      <c r="O32" s="67">
        <v>2530</v>
      </c>
      <c r="P32" s="68">
        <f>Table224523689101112[[#This Row],[PEMBULATAN]]*O32</f>
        <v>15180</v>
      </c>
    </row>
    <row r="33" spans="1:16" ht="32.25" customHeight="1" x14ac:dyDescent="0.2">
      <c r="A33" s="94"/>
      <c r="B33" s="79"/>
      <c r="C33" s="77" t="s">
        <v>982</v>
      </c>
      <c r="D33" s="82" t="s">
        <v>55</v>
      </c>
      <c r="E33" s="13">
        <v>44420</v>
      </c>
      <c r="F33" s="80" t="s">
        <v>170</v>
      </c>
      <c r="G33" s="13">
        <v>44421</v>
      </c>
      <c r="H33" s="81" t="s">
        <v>803</v>
      </c>
      <c r="I33" s="16">
        <v>43</v>
      </c>
      <c r="J33" s="16">
        <v>29</v>
      </c>
      <c r="K33" s="16">
        <v>12</v>
      </c>
      <c r="L33" s="16">
        <v>8</v>
      </c>
      <c r="M33" s="87">
        <v>3.7410000000000001</v>
      </c>
      <c r="N33" s="76">
        <v>8</v>
      </c>
      <c r="O33" s="67">
        <v>2530</v>
      </c>
      <c r="P33" s="68">
        <f>Table224523689101112[[#This Row],[PEMBULATAN]]*O33</f>
        <v>20240</v>
      </c>
    </row>
    <row r="34" spans="1:16" ht="32.25" customHeight="1" x14ac:dyDescent="0.2">
      <c r="A34" s="94"/>
      <c r="B34" s="79"/>
      <c r="C34" s="77" t="s">
        <v>983</v>
      </c>
      <c r="D34" s="82" t="s">
        <v>55</v>
      </c>
      <c r="E34" s="13">
        <v>44420</v>
      </c>
      <c r="F34" s="80" t="s">
        <v>170</v>
      </c>
      <c r="G34" s="13">
        <v>44421</v>
      </c>
      <c r="H34" s="81" t="s">
        <v>803</v>
      </c>
      <c r="I34" s="16">
        <v>5</v>
      </c>
      <c r="J34" s="16">
        <v>89</v>
      </c>
      <c r="K34" s="16">
        <v>34</v>
      </c>
      <c r="L34" s="16">
        <v>8</v>
      </c>
      <c r="M34" s="87">
        <v>3.7825000000000002</v>
      </c>
      <c r="N34" s="76">
        <v>8</v>
      </c>
      <c r="O34" s="67">
        <v>2530</v>
      </c>
      <c r="P34" s="68">
        <f>Table224523689101112[[#This Row],[PEMBULATAN]]*O34</f>
        <v>20240</v>
      </c>
    </row>
    <row r="35" spans="1:16" ht="32.25" customHeight="1" x14ac:dyDescent="0.2">
      <c r="A35" s="94"/>
      <c r="B35" s="79"/>
      <c r="C35" s="77" t="s">
        <v>984</v>
      </c>
      <c r="D35" s="82" t="s">
        <v>55</v>
      </c>
      <c r="E35" s="13">
        <v>44420</v>
      </c>
      <c r="F35" s="80" t="s">
        <v>170</v>
      </c>
      <c r="G35" s="13">
        <v>44421</v>
      </c>
      <c r="H35" s="81" t="s">
        <v>803</v>
      </c>
      <c r="I35" s="16">
        <v>34</v>
      </c>
      <c r="J35" s="16">
        <v>80</v>
      </c>
      <c r="K35" s="16">
        <v>23</v>
      </c>
      <c r="L35" s="16">
        <v>20</v>
      </c>
      <c r="M35" s="87">
        <v>15.64</v>
      </c>
      <c r="N35" s="76">
        <v>20</v>
      </c>
      <c r="O35" s="67">
        <v>2530</v>
      </c>
      <c r="P35" s="68">
        <f>Table224523689101112[[#This Row],[PEMBULATAN]]*O35</f>
        <v>50600</v>
      </c>
    </row>
    <row r="36" spans="1:16" ht="32.25" customHeight="1" x14ac:dyDescent="0.2">
      <c r="A36" s="94"/>
      <c r="B36" s="79"/>
      <c r="C36" s="77" t="s">
        <v>985</v>
      </c>
      <c r="D36" s="82" t="s">
        <v>55</v>
      </c>
      <c r="E36" s="13">
        <v>44420</v>
      </c>
      <c r="F36" s="80" t="s">
        <v>170</v>
      </c>
      <c r="G36" s="13">
        <v>44421</v>
      </c>
      <c r="H36" s="81" t="s">
        <v>803</v>
      </c>
      <c r="I36" s="16">
        <v>45</v>
      </c>
      <c r="J36" s="16">
        <v>43</v>
      </c>
      <c r="K36" s="16">
        <v>12</v>
      </c>
      <c r="L36" s="16">
        <v>11</v>
      </c>
      <c r="M36" s="87">
        <v>5.8049999999999997</v>
      </c>
      <c r="N36" s="76">
        <v>11</v>
      </c>
      <c r="O36" s="67">
        <v>2530</v>
      </c>
      <c r="P36" s="68">
        <f>Table224523689101112[[#This Row],[PEMBULATAN]]*O36</f>
        <v>27830</v>
      </c>
    </row>
    <row r="37" spans="1:16" ht="32.25" customHeight="1" x14ac:dyDescent="0.2">
      <c r="A37" s="94"/>
      <c r="B37" s="79"/>
      <c r="C37" s="77" t="s">
        <v>986</v>
      </c>
      <c r="D37" s="82" t="s">
        <v>55</v>
      </c>
      <c r="E37" s="13">
        <v>44420</v>
      </c>
      <c r="F37" s="80" t="s">
        <v>170</v>
      </c>
      <c r="G37" s="13">
        <v>44421</v>
      </c>
      <c r="H37" s="81" t="s">
        <v>803</v>
      </c>
      <c r="I37" s="16">
        <v>34</v>
      </c>
      <c r="J37" s="16">
        <v>23</v>
      </c>
      <c r="K37" s="16">
        <v>10</v>
      </c>
      <c r="L37" s="16">
        <v>11</v>
      </c>
      <c r="M37" s="87">
        <v>1.9550000000000001</v>
      </c>
      <c r="N37" s="76">
        <v>11</v>
      </c>
      <c r="O37" s="67">
        <v>2530</v>
      </c>
      <c r="P37" s="68">
        <f>Table224523689101112[[#This Row],[PEMBULATAN]]*O37</f>
        <v>27830</v>
      </c>
    </row>
    <row r="38" spans="1:16" ht="32.25" customHeight="1" x14ac:dyDescent="0.2">
      <c r="A38" s="94"/>
      <c r="B38" s="79"/>
      <c r="C38" s="77" t="s">
        <v>987</v>
      </c>
      <c r="D38" s="82" t="s">
        <v>55</v>
      </c>
      <c r="E38" s="13">
        <v>44420</v>
      </c>
      <c r="F38" s="80" t="s">
        <v>170</v>
      </c>
      <c r="G38" s="13">
        <v>44421</v>
      </c>
      <c r="H38" s="81" t="s">
        <v>803</v>
      </c>
      <c r="I38" s="16">
        <v>80</v>
      </c>
      <c r="J38" s="16">
        <v>45</v>
      </c>
      <c r="K38" s="16">
        <v>34</v>
      </c>
      <c r="L38" s="16">
        <v>11</v>
      </c>
      <c r="M38" s="87">
        <v>30.6</v>
      </c>
      <c r="N38" s="76">
        <v>31</v>
      </c>
      <c r="O38" s="67">
        <v>2530</v>
      </c>
      <c r="P38" s="68">
        <f>Table224523689101112[[#This Row],[PEMBULATAN]]*O38</f>
        <v>78430</v>
      </c>
    </row>
    <row r="39" spans="1:16" ht="32.25" customHeight="1" x14ac:dyDescent="0.2">
      <c r="A39" s="94"/>
      <c r="B39" s="79"/>
      <c r="C39" s="77" t="s">
        <v>988</v>
      </c>
      <c r="D39" s="82" t="s">
        <v>55</v>
      </c>
      <c r="E39" s="13">
        <v>44420</v>
      </c>
      <c r="F39" s="80" t="s">
        <v>170</v>
      </c>
      <c r="G39" s="13">
        <v>44421</v>
      </c>
      <c r="H39" s="81" t="s">
        <v>803</v>
      </c>
      <c r="I39" s="16">
        <v>12</v>
      </c>
      <c r="J39" s="16">
        <v>13</v>
      </c>
      <c r="K39" s="16">
        <v>25</v>
      </c>
      <c r="L39" s="16">
        <v>10</v>
      </c>
      <c r="M39" s="87">
        <v>0.97499999999999998</v>
      </c>
      <c r="N39" s="76">
        <v>10</v>
      </c>
      <c r="O39" s="67">
        <v>2530</v>
      </c>
      <c r="P39" s="68">
        <f>Table224523689101112[[#This Row],[PEMBULATAN]]*O39</f>
        <v>25300</v>
      </c>
    </row>
    <row r="40" spans="1:16" ht="32.25" customHeight="1" x14ac:dyDescent="0.2">
      <c r="A40" s="94"/>
      <c r="B40" s="79"/>
      <c r="C40" s="77" t="s">
        <v>989</v>
      </c>
      <c r="D40" s="82" t="s">
        <v>55</v>
      </c>
      <c r="E40" s="13">
        <v>44420</v>
      </c>
      <c r="F40" s="80" t="s">
        <v>170</v>
      </c>
      <c r="G40" s="13">
        <v>44421</v>
      </c>
      <c r="H40" s="81" t="s">
        <v>803</v>
      </c>
      <c r="I40" s="16">
        <v>54</v>
      </c>
      <c r="J40" s="16">
        <v>32</v>
      </c>
      <c r="K40" s="16">
        <v>12</v>
      </c>
      <c r="L40" s="16">
        <v>23</v>
      </c>
      <c r="M40" s="87">
        <v>5.1840000000000002</v>
      </c>
      <c r="N40" s="76">
        <v>23</v>
      </c>
      <c r="O40" s="67">
        <v>2530</v>
      </c>
      <c r="P40" s="68">
        <f>Table224523689101112[[#This Row],[PEMBULATAN]]*O40</f>
        <v>58190</v>
      </c>
    </row>
    <row r="41" spans="1:16" ht="32.25" customHeight="1" x14ac:dyDescent="0.2">
      <c r="A41" s="94"/>
      <c r="B41" s="79"/>
      <c r="C41" s="77" t="s">
        <v>990</v>
      </c>
      <c r="D41" s="82" t="s">
        <v>55</v>
      </c>
      <c r="E41" s="13">
        <v>44420</v>
      </c>
      <c r="F41" s="80" t="s">
        <v>170</v>
      </c>
      <c r="G41" s="13">
        <v>44421</v>
      </c>
      <c r="H41" s="81" t="s">
        <v>803</v>
      </c>
      <c r="I41" s="16">
        <v>90</v>
      </c>
      <c r="J41" s="16">
        <v>45</v>
      </c>
      <c r="K41" s="16">
        <v>431</v>
      </c>
      <c r="L41" s="16">
        <v>8</v>
      </c>
      <c r="M41" s="87">
        <v>436.38749999999999</v>
      </c>
      <c r="N41" s="76">
        <v>437</v>
      </c>
      <c r="O41" s="67">
        <v>2530</v>
      </c>
      <c r="P41" s="68">
        <f>Table224523689101112[[#This Row],[PEMBULATAN]]*O41</f>
        <v>1105610</v>
      </c>
    </row>
    <row r="42" spans="1:16" ht="32.25" customHeight="1" x14ac:dyDescent="0.2">
      <c r="A42" s="94"/>
      <c r="B42" s="79"/>
      <c r="C42" s="77" t="s">
        <v>991</v>
      </c>
      <c r="D42" s="82" t="s">
        <v>55</v>
      </c>
      <c r="E42" s="13">
        <v>44420</v>
      </c>
      <c r="F42" s="80" t="s">
        <v>170</v>
      </c>
      <c r="G42" s="13">
        <v>44421</v>
      </c>
      <c r="H42" s="81" t="s">
        <v>803</v>
      </c>
      <c r="I42" s="16">
        <v>45</v>
      </c>
      <c r="J42" s="16">
        <v>35</v>
      </c>
      <c r="K42" s="16">
        <v>24</v>
      </c>
      <c r="L42" s="16">
        <v>5</v>
      </c>
      <c r="M42" s="87">
        <v>9.4499999999999993</v>
      </c>
      <c r="N42" s="76">
        <v>10</v>
      </c>
      <c r="O42" s="67">
        <v>2530</v>
      </c>
      <c r="P42" s="68">
        <f>Table224523689101112[[#This Row],[PEMBULATAN]]*O42</f>
        <v>25300</v>
      </c>
    </row>
    <row r="43" spans="1:16" ht="32.25" customHeight="1" x14ac:dyDescent="0.2">
      <c r="A43" s="94"/>
      <c r="B43" s="79"/>
      <c r="C43" s="77" t="s">
        <v>992</v>
      </c>
      <c r="D43" s="82" t="s">
        <v>55</v>
      </c>
      <c r="E43" s="13">
        <v>44420</v>
      </c>
      <c r="F43" s="80" t="s">
        <v>170</v>
      </c>
      <c r="G43" s="13">
        <v>44421</v>
      </c>
      <c r="H43" s="81" t="s">
        <v>803</v>
      </c>
      <c r="I43" s="16">
        <v>45</v>
      </c>
      <c r="J43" s="16">
        <v>55</v>
      </c>
      <c r="K43" s="16">
        <v>44</v>
      </c>
      <c r="L43" s="16">
        <v>12</v>
      </c>
      <c r="M43" s="87">
        <v>27.225000000000001</v>
      </c>
      <c r="N43" s="76">
        <v>27</v>
      </c>
      <c r="O43" s="67">
        <v>2530</v>
      </c>
      <c r="P43" s="68">
        <f>Table224523689101112[[#This Row],[PEMBULATAN]]*O43</f>
        <v>68310</v>
      </c>
    </row>
    <row r="44" spans="1:16" ht="32.25" customHeight="1" x14ac:dyDescent="0.2">
      <c r="A44" s="94"/>
      <c r="B44" s="79"/>
      <c r="C44" s="77" t="s">
        <v>993</v>
      </c>
      <c r="D44" s="82" t="s">
        <v>55</v>
      </c>
      <c r="E44" s="13">
        <v>44420</v>
      </c>
      <c r="F44" s="80" t="s">
        <v>170</v>
      </c>
      <c r="G44" s="13">
        <v>44421</v>
      </c>
      <c r="H44" s="81" t="s">
        <v>803</v>
      </c>
      <c r="I44" s="16">
        <v>40</v>
      </c>
      <c r="J44" s="16">
        <v>34</v>
      </c>
      <c r="K44" s="16">
        <v>21</v>
      </c>
      <c r="L44" s="16">
        <v>5</v>
      </c>
      <c r="M44" s="87">
        <v>7.14</v>
      </c>
      <c r="N44" s="76">
        <v>7</v>
      </c>
      <c r="O44" s="67">
        <v>2530</v>
      </c>
      <c r="P44" s="68">
        <f>Table224523689101112[[#This Row],[PEMBULATAN]]*O44</f>
        <v>17710</v>
      </c>
    </row>
    <row r="45" spans="1:16" ht="32.25" customHeight="1" x14ac:dyDescent="0.2">
      <c r="A45" s="94"/>
      <c r="B45" s="79"/>
      <c r="C45" s="77" t="s">
        <v>994</v>
      </c>
      <c r="D45" s="82" t="s">
        <v>55</v>
      </c>
      <c r="E45" s="13">
        <v>44420</v>
      </c>
      <c r="F45" s="80" t="s">
        <v>170</v>
      </c>
      <c r="G45" s="13">
        <v>44421</v>
      </c>
      <c r="H45" s="81" t="s">
        <v>803</v>
      </c>
      <c r="I45" s="16">
        <v>54</v>
      </c>
      <c r="J45" s="16">
        <v>30</v>
      </c>
      <c r="K45" s="16">
        <v>23</v>
      </c>
      <c r="L45" s="16">
        <v>15</v>
      </c>
      <c r="M45" s="87">
        <v>9.3149999999999995</v>
      </c>
      <c r="N45" s="76">
        <v>15</v>
      </c>
      <c r="O45" s="67">
        <v>2530</v>
      </c>
      <c r="P45" s="68">
        <f>Table224523689101112[[#This Row],[PEMBULATAN]]*O45</f>
        <v>37950</v>
      </c>
    </row>
    <row r="46" spans="1:16" ht="32.25" customHeight="1" x14ac:dyDescent="0.2">
      <c r="A46" s="94"/>
      <c r="B46" s="79"/>
      <c r="C46" s="77" t="s">
        <v>995</v>
      </c>
      <c r="D46" s="82" t="s">
        <v>55</v>
      </c>
      <c r="E46" s="13">
        <v>44420</v>
      </c>
      <c r="F46" s="80" t="s">
        <v>170</v>
      </c>
      <c r="G46" s="13">
        <v>44421</v>
      </c>
      <c r="H46" s="81" t="s">
        <v>803</v>
      </c>
      <c r="I46" s="16">
        <v>34</v>
      </c>
      <c r="J46" s="16">
        <v>14</v>
      </c>
      <c r="K46" s="16">
        <v>32</v>
      </c>
      <c r="L46" s="16">
        <v>23</v>
      </c>
      <c r="M46" s="87">
        <v>3.8079999999999998</v>
      </c>
      <c r="N46" s="76">
        <v>23</v>
      </c>
      <c r="O46" s="67">
        <v>2530</v>
      </c>
      <c r="P46" s="68">
        <f>Table224523689101112[[#This Row],[PEMBULATAN]]*O46</f>
        <v>58190</v>
      </c>
    </row>
    <row r="47" spans="1:16" ht="32.25" customHeight="1" x14ac:dyDescent="0.2">
      <c r="A47" s="94"/>
      <c r="B47" s="79"/>
      <c r="C47" s="77" t="s">
        <v>996</v>
      </c>
      <c r="D47" s="82" t="s">
        <v>55</v>
      </c>
      <c r="E47" s="13">
        <v>44420</v>
      </c>
      <c r="F47" s="80" t="s">
        <v>170</v>
      </c>
      <c r="G47" s="13">
        <v>44421</v>
      </c>
      <c r="H47" s="81" t="s">
        <v>803</v>
      </c>
      <c r="I47" s="16">
        <v>23</v>
      </c>
      <c r="J47" s="16">
        <v>54</v>
      </c>
      <c r="K47" s="16">
        <v>34</v>
      </c>
      <c r="L47" s="16">
        <v>3</v>
      </c>
      <c r="M47" s="87">
        <v>10.557</v>
      </c>
      <c r="N47" s="76">
        <v>11</v>
      </c>
      <c r="O47" s="67">
        <v>2530</v>
      </c>
      <c r="P47" s="68">
        <f>Table224523689101112[[#This Row],[PEMBULATAN]]*O47</f>
        <v>27830</v>
      </c>
    </row>
    <row r="48" spans="1:16" ht="32.25" customHeight="1" x14ac:dyDescent="0.2">
      <c r="A48" s="94"/>
      <c r="B48" s="79"/>
      <c r="C48" s="77" t="s">
        <v>997</v>
      </c>
      <c r="D48" s="82" t="s">
        <v>55</v>
      </c>
      <c r="E48" s="13">
        <v>44420</v>
      </c>
      <c r="F48" s="80" t="s">
        <v>170</v>
      </c>
      <c r="G48" s="13">
        <v>44421</v>
      </c>
      <c r="H48" s="81" t="s">
        <v>803</v>
      </c>
      <c r="I48" s="16">
        <v>45</v>
      </c>
      <c r="J48" s="16">
        <v>34</v>
      </c>
      <c r="K48" s="16">
        <v>23</v>
      </c>
      <c r="L48" s="16">
        <v>3</v>
      </c>
      <c r="M48" s="87">
        <v>8.7974999999999994</v>
      </c>
      <c r="N48" s="76">
        <v>9</v>
      </c>
      <c r="O48" s="67">
        <v>2530</v>
      </c>
      <c r="P48" s="68">
        <f>Table224523689101112[[#This Row],[PEMBULATAN]]*O48</f>
        <v>22770</v>
      </c>
    </row>
    <row r="49" spans="1:16" ht="32.25" customHeight="1" x14ac:dyDescent="0.2">
      <c r="A49" s="94"/>
      <c r="B49" s="79"/>
      <c r="C49" s="77" t="s">
        <v>998</v>
      </c>
      <c r="D49" s="82" t="s">
        <v>55</v>
      </c>
      <c r="E49" s="13">
        <v>44420</v>
      </c>
      <c r="F49" s="80" t="s">
        <v>170</v>
      </c>
      <c r="G49" s="13">
        <v>44421</v>
      </c>
      <c r="H49" s="81" t="s">
        <v>803</v>
      </c>
      <c r="I49" s="16">
        <v>34</v>
      </c>
      <c r="J49" s="16">
        <v>54</v>
      </c>
      <c r="K49" s="16">
        <v>21</v>
      </c>
      <c r="L49" s="16">
        <v>4</v>
      </c>
      <c r="M49" s="87">
        <v>9.6389999999999993</v>
      </c>
      <c r="N49" s="76">
        <v>10</v>
      </c>
      <c r="O49" s="67">
        <v>2530</v>
      </c>
      <c r="P49" s="68">
        <f>Table224523689101112[[#This Row],[PEMBULATAN]]*O49</f>
        <v>25300</v>
      </c>
    </row>
    <row r="50" spans="1:16" ht="32.25" customHeight="1" x14ac:dyDescent="0.2">
      <c r="A50" s="94"/>
      <c r="B50" s="79"/>
      <c r="C50" s="77" t="s">
        <v>999</v>
      </c>
      <c r="D50" s="82" t="s">
        <v>55</v>
      </c>
      <c r="E50" s="13">
        <v>44420</v>
      </c>
      <c r="F50" s="80" t="s">
        <v>170</v>
      </c>
      <c r="G50" s="13">
        <v>44421</v>
      </c>
      <c r="H50" s="81" t="s">
        <v>803</v>
      </c>
      <c r="I50" s="16">
        <v>34</v>
      </c>
      <c r="J50" s="16">
        <v>34</v>
      </c>
      <c r="K50" s="16">
        <v>12</v>
      </c>
      <c r="L50" s="16">
        <v>5</v>
      </c>
      <c r="M50" s="87">
        <v>3.468</v>
      </c>
      <c r="N50" s="76">
        <v>5</v>
      </c>
      <c r="O50" s="67">
        <v>2530</v>
      </c>
      <c r="P50" s="68">
        <f>Table224523689101112[[#This Row],[PEMBULATAN]]*O50</f>
        <v>12650</v>
      </c>
    </row>
    <row r="51" spans="1:16" ht="32.25" customHeight="1" x14ac:dyDescent="0.2">
      <c r="A51" s="94"/>
      <c r="B51" s="79"/>
      <c r="C51" s="77" t="s">
        <v>1000</v>
      </c>
      <c r="D51" s="82" t="s">
        <v>55</v>
      </c>
      <c r="E51" s="13">
        <v>44420</v>
      </c>
      <c r="F51" s="80" t="s">
        <v>170</v>
      </c>
      <c r="G51" s="13">
        <v>44421</v>
      </c>
      <c r="H51" s="81" t="s">
        <v>803</v>
      </c>
      <c r="I51" s="16">
        <v>45</v>
      </c>
      <c r="J51" s="16">
        <v>33</v>
      </c>
      <c r="K51" s="16">
        <v>20</v>
      </c>
      <c r="L51" s="16">
        <v>1</v>
      </c>
      <c r="M51" s="87">
        <v>7.4249999999999998</v>
      </c>
      <c r="N51" s="76">
        <v>8</v>
      </c>
      <c r="O51" s="67">
        <v>2530</v>
      </c>
      <c r="P51" s="68">
        <f>Table224523689101112[[#This Row],[PEMBULATAN]]*O51</f>
        <v>20240</v>
      </c>
    </row>
    <row r="52" spans="1:16" ht="32.25" customHeight="1" x14ac:dyDescent="0.2">
      <c r="A52" s="94"/>
      <c r="B52" s="79"/>
      <c r="C52" s="77" t="s">
        <v>1001</v>
      </c>
      <c r="D52" s="82" t="s">
        <v>55</v>
      </c>
      <c r="E52" s="13">
        <v>44420</v>
      </c>
      <c r="F52" s="80" t="s">
        <v>170</v>
      </c>
      <c r="G52" s="13">
        <v>44421</v>
      </c>
      <c r="H52" s="81" t="s">
        <v>803</v>
      </c>
      <c r="I52" s="16">
        <v>50</v>
      </c>
      <c r="J52" s="16">
        <v>34</v>
      </c>
      <c r="K52" s="16">
        <v>21</v>
      </c>
      <c r="L52" s="16">
        <v>1</v>
      </c>
      <c r="M52" s="87">
        <v>8.9250000000000007</v>
      </c>
      <c r="N52" s="76">
        <v>9</v>
      </c>
      <c r="O52" s="67">
        <v>2530</v>
      </c>
      <c r="P52" s="68">
        <f>Table224523689101112[[#This Row],[PEMBULATAN]]*O52</f>
        <v>22770</v>
      </c>
    </row>
    <row r="53" spans="1:16" ht="32.25" customHeight="1" x14ac:dyDescent="0.2">
      <c r="A53" s="94"/>
      <c r="B53" s="79"/>
      <c r="C53" s="77" t="s">
        <v>1002</v>
      </c>
      <c r="D53" s="82" t="s">
        <v>55</v>
      </c>
      <c r="E53" s="13">
        <v>44420</v>
      </c>
      <c r="F53" s="80" t="s">
        <v>170</v>
      </c>
      <c r="G53" s="13">
        <v>44421</v>
      </c>
      <c r="H53" s="81" t="s">
        <v>803</v>
      </c>
      <c r="I53" s="16">
        <v>23</v>
      </c>
      <c r="J53" s="16">
        <v>45</v>
      </c>
      <c r="K53" s="16">
        <v>21</v>
      </c>
      <c r="L53" s="16">
        <v>9</v>
      </c>
      <c r="M53" s="87">
        <v>5.4337499999999999</v>
      </c>
      <c r="N53" s="76">
        <v>9</v>
      </c>
      <c r="O53" s="67">
        <v>2530</v>
      </c>
      <c r="P53" s="68">
        <f>Table224523689101112[[#This Row],[PEMBULATAN]]*O53</f>
        <v>22770</v>
      </c>
    </row>
    <row r="54" spans="1:16" ht="32.25" customHeight="1" x14ac:dyDescent="0.2">
      <c r="A54" s="94"/>
      <c r="B54" s="79"/>
      <c r="C54" s="77" t="s">
        <v>1003</v>
      </c>
      <c r="D54" s="82" t="s">
        <v>55</v>
      </c>
      <c r="E54" s="13">
        <v>44420</v>
      </c>
      <c r="F54" s="80" t="s">
        <v>170</v>
      </c>
      <c r="G54" s="13">
        <v>44421</v>
      </c>
      <c r="H54" s="81" t="s">
        <v>803</v>
      </c>
      <c r="I54" s="16">
        <v>23</v>
      </c>
      <c r="J54" s="16">
        <v>54</v>
      </c>
      <c r="K54" s="16">
        <v>80</v>
      </c>
      <c r="L54" s="16">
        <v>15</v>
      </c>
      <c r="M54" s="87">
        <v>24.84</v>
      </c>
      <c r="N54" s="76">
        <v>25</v>
      </c>
      <c r="O54" s="67">
        <v>2530</v>
      </c>
      <c r="P54" s="68">
        <f>Table224523689101112[[#This Row],[PEMBULATAN]]*O54</f>
        <v>63250</v>
      </c>
    </row>
    <row r="55" spans="1:16" ht="32.25" customHeight="1" x14ac:dyDescent="0.2">
      <c r="A55" s="94"/>
      <c r="B55" s="79"/>
      <c r="C55" s="77" t="s">
        <v>1004</v>
      </c>
      <c r="D55" s="82" t="s">
        <v>55</v>
      </c>
      <c r="E55" s="13">
        <v>44420</v>
      </c>
      <c r="F55" s="80" t="s">
        <v>170</v>
      </c>
      <c r="G55" s="13">
        <v>44421</v>
      </c>
      <c r="H55" s="81" t="s">
        <v>803</v>
      </c>
      <c r="I55" s="16">
        <v>34</v>
      </c>
      <c r="J55" s="16">
        <v>33</v>
      </c>
      <c r="K55" s="16">
        <v>20</v>
      </c>
      <c r="L55" s="16">
        <v>5</v>
      </c>
      <c r="M55" s="87">
        <v>5.61</v>
      </c>
      <c r="N55" s="76">
        <v>6</v>
      </c>
      <c r="O55" s="67">
        <v>2530</v>
      </c>
      <c r="P55" s="68">
        <f>Table224523689101112[[#This Row],[PEMBULATAN]]*O55</f>
        <v>15180</v>
      </c>
    </row>
    <row r="56" spans="1:16" ht="32.25" customHeight="1" x14ac:dyDescent="0.2">
      <c r="A56" s="94"/>
      <c r="B56" s="79"/>
      <c r="C56" s="77" t="s">
        <v>1005</v>
      </c>
      <c r="D56" s="82" t="s">
        <v>55</v>
      </c>
      <c r="E56" s="13">
        <v>44420</v>
      </c>
      <c r="F56" s="80" t="s">
        <v>170</v>
      </c>
      <c r="G56" s="13">
        <v>44421</v>
      </c>
      <c r="H56" s="81" t="s">
        <v>803</v>
      </c>
      <c r="I56" s="16">
        <v>34</v>
      </c>
      <c r="J56" s="16">
        <v>24</v>
      </c>
      <c r="K56" s="16">
        <v>13</v>
      </c>
      <c r="L56" s="16">
        <v>5</v>
      </c>
      <c r="M56" s="87">
        <v>2.6520000000000001</v>
      </c>
      <c r="N56" s="76">
        <v>5</v>
      </c>
      <c r="O56" s="67">
        <v>2530</v>
      </c>
      <c r="P56" s="68">
        <f>Table224523689101112[[#This Row],[PEMBULATAN]]*O56</f>
        <v>12650</v>
      </c>
    </row>
    <row r="57" spans="1:16" ht="32.25" customHeight="1" x14ac:dyDescent="0.2">
      <c r="A57" s="94"/>
      <c r="B57" s="79"/>
      <c r="C57" s="77" t="s">
        <v>1006</v>
      </c>
      <c r="D57" s="82" t="s">
        <v>55</v>
      </c>
      <c r="E57" s="13">
        <v>44420</v>
      </c>
      <c r="F57" s="80" t="s">
        <v>170</v>
      </c>
      <c r="G57" s="13">
        <v>44421</v>
      </c>
      <c r="H57" s="81" t="s">
        <v>803</v>
      </c>
      <c r="I57" s="16">
        <v>45</v>
      </c>
      <c r="J57" s="16">
        <v>54</v>
      </c>
      <c r="K57" s="16">
        <v>20</v>
      </c>
      <c r="L57" s="16">
        <v>11</v>
      </c>
      <c r="M57" s="87">
        <v>12.15</v>
      </c>
      <c r="N57" s="76">
        <v>12</v>
      </c>
      <c r="O57" s="67">
        <v>2530</v>
      </c>
      <c r="P57" s="68">
        <f>Table224523689101112[[#This Row],[PEMBULATAN]]*O57</f>
        <v>30360</v>
      </c>
    </row>
    <row r="58" spans="1:16" ht="32.25" customHeight="1" x14ac:dyDescent="0.2">
      <c r="A58" s="94"/>
      <c r="B58" s="79"/>
      <c r="C58" s="77" t="s">
        <v>1007</v>
      </c>
      <c r="D58" s="82" t="s">
        <v>55</v>
      </c>
      <c r="E58" s="13">
        <v>44420</v>
      </c>
      <c r="F58" s="80" t="s">
        <v>170</v>
      </c>
      <c r="G58" s="13">
        <v>44421</v>
      </c>
      <c r="H58" s="81" t="s">
        <v>803</v>
      </c>
      <c r="I58" s="16">
        <v>20</v>
      </c>
      <c r="J58" s="16">
        <v>30</v>
      </c>
      <c r="K58" s="16">
        <v>50</v>
      </c>
      <c r="L58" s="16">
        <v>2</v>
      </c>
      <c r="M58" s="87">
        <v>7.5</v>
      </c>
      <c r="N58" s="76">
        <v>8</v>
      </c>
      <c r="O58" s="67">
        <v>2530</v>
      </c>
      <c r="P58" s="68">
        <f>Table224523689101112[[#This Row],[PEMBULATAN]]*O58</f>
        <v>20240</v>
      </c>
    </row>
    <row r="59" spans="1:16" ht="32.25" customHeight="1" x14ac:dyDescent="0.2">
      <c r="A59" s="94"/>
      <c r="B59" s="79"/>
      <c r="C59" s="77" t="s">
        <v>1008</v>
      </c>
      <c r="D59" s="82" t="s">
        <v>55</v>
      </c>
      <c r="E59" s="13">
        <v>44420</v>
      </c>
      <c r="F59" s="80" t="s">
        <v>170</v>
      </c>
      <c r="G59" s="13">
        <v>44421</v>
      </c>
      <c r="H59" s="81" t="s">
        <v>803</v>
      </c>
      <c r="I59" s="16">
        <v>54</v>
      </c>
      <c r="J59" s="16">
        <v>23</v>
      </c>
      <c r="K59" s="16">
        <v>40</v>
      </c>
      <c r="L59" s="16">
        <v>3</v>
      </c>
      <c r="M59" s="87">
        <v>12.42</v>
      </c>
      <c r="N59" s="76">
        <v>13</v>
      </c>
      <c r="O59" s="67">
        <v>2530</v>
      </c>
      <c r="P59" s="68">
        <f>Table224523689101112[[#This Row],[PEMBULATAN]]*O59</f>
        <v>32890</v>
      </c>
    </row>
    <row r="60" spans="1:16" ht="32.25" customHeight="1" x14ac:dyDescent="0.2">
      <c r="A60" s="94"/>
      <c r="B60" s="79"/>
      <c r="C60" s="77" t="s">
        <v>1009</v>
      </c>
      <c r="D60" s="82" t="s">
        <v>55</v>
      </c>
      <c r="E60" s="13">
        <v>44420</v>
      </c>
      <c r="F60" s="80" t="s">
        <v>170</v>
      </c>
      <c r="G60" s="13">
        <v>44421</v>
      </c>
      <c r="H60" s="81" t="s">
        <v>803</v>
      </c>
      <c r="I60" s="16">
        <v>34</v>
      </c>
      <c r="J60" s="16">
        <v>88</v>
      </c>
      <c r="K60" s="16">
        <v>90</v>
      </c>
      <c r="L60" s="16">
        <v>15</v>
      </c>
      <c r="M60" s="87">
        <v>67.319999999999993</v>
      </c>
      <c r="N60" s="76">
        <v>68</v>
      </c>
      <c r="O60" s="67">
        <v>2530</v>
      </c>
      <c r="P60" s="68">
        <f>Table224523689101112[[#This Row],[PEMBULATAN]]*O60</f>
        <v>172040</v>
      </c>
    </row>
    <row r="61" spans="1:16" ht="32.25" customHeight="1" x14ac:dyDescent="0.2">
      <c r="A61" s="94"/>
      <c r="B61" s="79"/>
      <c r="C61" s="77" t="s">
        <v>1010</v>
      </c>
      <c r="D61" s="82" t="s">
        <v>55</v>
      </c>
      <c r="E61" s="13">
        <v>44420</v>
      </c>
      <c r="F61" s="80" t="s">
        <v>170</v>
      </c>
      <c r="G61" s="13">
        <v>44421</v>
      </c>
      <c r="H61" s="81" t="s">
        <v>803</v>
      </c>
      <c r="I61" s="16">
        <v>45</v>
      </c>
      <c r="J61" s="16">
        <v>34</v>
      </c>
      <c r="K61" s="16">
        <v>34</v>
      </c>
      <c r="L61" s="16">
        <v>5</v>
      </c>
      <c r="M61" s="87">
        <v>13.005000000000001</v>
      </c>
      <c r="N61" s="76">
        <v>13</v>
      </c>
      <c r="O61" s="67">
        <v>2530</v>
      </c>
      <c r="P61" s="68">
        <f>Table224523689101112[[#This Row],[PEMBULATAN]]*O61</f>
        <v>32890</v>
      </c>
    </row>
    <row r="62" spans="1:16" ht="32.25" customHeight="1" x14ac:dyDescent="0.2">
      <c r="A62" s="94"/>
      <c r="B62" s="79"/>
      <c r="C62" s="77" t="s">
        <v>1011</v>
      </c>
      <c r="D62" s="82" t="s">
        <v>55</v>
      </c>
      <c r="E62" s="13">
        <v>44420</v>
      </c>
      <c r="F62" s="80" t="s">
        <v>170</v>
      </c>
      <c r="G62" s="13">
        <v>44421</v>
      </c>
      <c r="H62" s="81" t="s">
        <v>803</v>
      </c>
      <c r="I62" s="16">
        <v>54</v>
      </c>
      <c r="J62" s="16">
        <v>45</v>
      </c>
      <c r="K62" s="16">
        <v>34</v>
      </c>
      <c r="L62" s="16">
        <v>3</v>
      </c>
      <c r="M62" s="87">
        <v>20.655000000000001</v>
      </c>
      <c r="N62" s="76">
        <v>21</v>
      </c>
      <c r="O62" s="67">
        <v>2530</v>
      </c>
      <c r="P62" s="68">
        <f>Table224523689101112[[#This Row],[PEMBULATAN]]*O62</f>
        <v>53130</v>
      </c>
    </row>
    <row r="63" spans="1:16" ht="32.25" customHeight="1" x14ac:dyDescent="0.2">
      <c r="A63" s="94"/>
      <c r="B63" s="79"/>
      <c r="C63" s="77" t="s">
        <v>1012</v>
      </c>
      <c r="D63" s="82" t="s">
        <v>55</v>
      </c>
      <c r="E63" s="13">
        <v>44420</v>
      </c>
      <c r="F63" s="80" t="s">
        <v>170</v>
      </c>
      <c r="G63" s="13">
        <v>44421</v>
      </c>
      <c r="H63" s="81" t="s">
        <v>803</v>
      </c>
      <c r="I63" s="16">
        <v>34</v>
      </c>
      <c r="J63" s="16">
        <v>35</v>
      </c>
      <c r="K63" s="16">
        <v>12</v>
      </c>
      <c r="L63" s="16">
        <v>5</v>
      </c>
      <c r="M63" s="87">
        <v>3.57</v>
      </c>
      <c r="N63" s="76">
        <v>5</v>
      </c>
      <c r="O63" s="67">
        <v>2530</v>
      </c>
      <c r="P63" s="68">
        <f>Table224523689101112[[#This Row],[PEMBULATAN]]*O63</f>
        <v>12650</v>
      </c>
    </row>
    <row r="64" spans="1:16" ht="32.25" customHeight="1" x14ac:dyDescent="0.2">
      <c r="A64" s="94"/>
      <c r="B64" s="79"/>
      <c r="C64" s="77" t="s">
        <v>1013</v>
      </c>
      <c r="D64" s="82" t="s">
        <v>55</v>
      </c>
      <c r="E64" s="13">
        <v>44420</v>
      </c>
      <c r="F64" s="80" t="s">
        <v>170</v>
      </c>
      <c r="G64" s="13">
        <v>44421</v>
      </c>
      <c r="H64" s="81" t="s">
        <v>803</v>
      </c>
      <c r="I64" s="16">
        <v>34</v>
      </c>
      <c r="J64" s="16">
        <v>23</v>
      </c>
      <c r="K64" s="16">
        <v>13</v>
      </c>
      <c r="L64" s="16">
        <v>2</v>
      </c>
      <c r="M64" s="87">
        <v>2.5415000000000001</v>
      </c>
      <c r="N64" s="76">
        <v>3</v>
      </c>
      <c r="O64" s="67">
        <v>2530</v>
      </c>
      <c r="P64" s="68">
        <f>Table224523689101112[[#This Row],[PEMBULATAN]]*O64</f>
        <v>7590</v>
      </c>
    </row>
    <row r="65" spans="1:16" ht="32.25" customHeight="1" x14ac:dyDescent="0.2">
      <c r="A65" s="94"/>
      <c r="B65" s="79"/>
      <c r="C65" s="77" t="s">
        <v>1014</v>
      </c>
      <c r="D65" s="82" t="s">
        <v>55</v>
      </c>
      <c r="E65" s="13">
        <v>44420</v>
      </c>
      <c r="F65" s="80" t="s">
        <v>170</v>
      </c>
      <c r="G65" s="13">
        <v>44421</v>
      </c>
      <c r="H65" s="81" t="s">
        <v>803</v>
      </c>
      <c r="I65" s="16">
        <v>50</v>
      </c>
      <c r="J65" s="16">
        <v>100</v>
      </c>
      <c r="K65" s="16">
        <v>40</v>
      </c>
      <c r="L65" s="16">
        <v>30</v>
      </c>
      <c r="M65" s="87">
        <v>50</v>
      </c>
      <c r="N65" s="76">
        <v>50</v>
      </c>
      <c r="O65" s="67">
        <v>2530</v>
      </c>
      <c r="P65" s="68">
        <f>Table224523689101112[[#This Row],[PEMBULATAN]]*O65</f>
        <v>126500</v>
      </c>
    </row>
    <row r="66" spans="1:16" ht="32.25" customHeight="1" x14ac:dyDescent="0.2">
      <c r="A66" s="94"/>
      <c r="B66" s="79"/>
      <c r="C66" s="77" t="s">
        <v>1015</v>
      </c>
      <c r="D66" s="82" t="s">
        <v>55</v>
      </c>
      <c r="E66" s="13">
        <v>44420</v>
      </c>
      <c r="F66" s="80" t="s">
        <v>170</v>
      </c>
      <c r="G66" s="13">
        <v>44421</v>
      </c>
      <c r="H66" s="81" t="s">
        <v>803</v>
      </c>
      <c r="I66" s="16">
        <v>80</v>
      </c>
      <c r="J66" s="16">
        <v>34</v>
      </c>
      <c r="K66" s="16">
        <v>21</v>
      </c>
      <c r="L66" s="16">
        <v>2</v>
      </c>
      <c r="M66" s="87">
        <v>14.28</v>
      </c>
      <c r="N66" s="76">
        <v>14</v>
      </c>
      <c r="O66" s="67">
        <v>2530</v>
      </c>
      <c r="P66" s="68">
        <f>Table224523689101112[[#This Row],[PEMBULATAN]]*O66</f>
        <v>35420</v>
      </c>
    </row>
    <row r="67" spans="1:16" ht="32.25" customHeight="1" x14ac:dyDescent="0.2">
      <c r="A67" s="94"/>
      <c r="B67" s="79"/>
      <c r="C67" s="77" t="s">
        <v>1016</v>
      </c>
      <c r="D67" s="82" t="s">
        <v>55</v>
      </c>
      <c r="E67" s="13">
        <v>44420</v>
      </c>
      <c r="F67" s="80" t="s">
        <v>170</v>
      </c>
      <c r="G67" s="13">
        <v>44421</v>
      </c>
      <c r="H67" s="81" t="s">
        <v>803</v>
      </c>
      <c r="I67" s="16">
        <v>24</v>
      </c>
      <c r="J67" s="16">
        <v>25</v>
      </c>
      <c r="K67" s="16">
        <v>15</v>
      </c>
      <c r="L67" s="16">
        <v>3</v>
      </c>
      <c r="M67" s="87">
        <v>2.25</v>
      </c>
      <c r="N67" s="76">
        <v>3</v>
      </c>
      <c r="O67" s="67">
        <v>2530</v>
      </c>
      <c r="P67" s="68">
        <f>Table224523689101112[[#This Row],[PEMBULATAN]]*O67</f>
        <v>7590</v>
      </c>
    </row>
    <row r="68" spans="1:16" ht="32.25" customHeight="1" x14ac:dyDescent="0.2">
      <c r="A68" s="94"/>
      <c r="B68" s="79"/>
      <c r="C68" s="77" t="s">
        <v>1017</v>
      </c>
      <c r="D68" s="82" t="s">
        <v>55</v>
      </c>
      <c r="E68" s="13">
        <v>44420</v>
      </c>
      <c r="F68" s="80" t="s">
        <v>170</v>
      </c>
      <c r="G68" s="13">
        <v>44421</v>
      </c>
      <c r="H68" s="81" t="s">
        <v>803</v>
      </c>
      <c r="I68" s="16">
        <v>40</v>
      </c>
      <c r="J68" s="16">
        <v>30</v>
      </c>
      <c r="K68" s="16">
        <v>20</v>
      </c>
      <c r="L68" s="16">
        <v>8</v>
      </c>
      <c r="M68" s="87">
        <v>6</v>
      </c>
      <c r="N68" s="76">
        <v>8</v>
      </c>
      <c r="O68" s="67">
        <v>2530</v>
      </c>
      <c r="P68" s="68">
        <f>Table224523689101112[[#This Row],[PEMBULATAN]]*O68</f>
        <v>20240</v>
      </c>
    </row>
    <row r="69" spans="1:16" ht="32.25" customHeight="1" x14ac:dyDescent="0.2">
      <c r="A69" s="94"/>
      <c r="B69" s="79"/>
      <c r="C69" s="77" t="s">
        <v>1018</v>
      </c>
      <c r="D69" s="82" t="s">
        <v>55</v>
      </c>
      <c r="E69" s="13">
        <v>44420</v>
      </c>
      <c r="F69" s="80" t="s">
        <v>170</v>
      </c>
      <c r="G69" s="13">
        <v>44421</v>
      </c>
      <c r="H69" s="81" t="s">
        <v>803</v>
      </c>
      <c r="I69" s="16">
        <v>43</v>
      </c>
      <c r="J69" s="16">
        <v>54</v>
      </c>
      <c r="K69" s="16">
        <v>12</v>
      </c>
      <c r="L69" s="16">
        <v>8</v>
      </c>
      <c r="M69" s="87">
        <v>6.9660000000000002</v>
      </c>
      <c r="N69" s="76">
        <v>8</v>
      </c>
      <c r="O69" s="67">
        <v>2530</v>
      </c>
      <c r="P69" s="68">
        <f>Table224523689101112[[#This Row],[PEMBULATAN]]*O69</f>
        <v>20240</v>
      </c>
    </row>
    <row r="70" spans="1:16" ht="32.25" customHeight="1" x14ac:dyDescent="0.2">
      <c r="A70" s="94"/>
      <c r="B70" s="79"/>
      <c r="C70" s="77" t="s">
        <v>1019</v>
      </c>
      <c r="D70" s="82" t="s">
        <v>55</v>
      </c>
      <c r="E70" s="13">
        <v>44420</v>
      </c>
      <c r="F70" s="80" t="s">
        <v>170</v>
      </c>
      <c r="G70" s="13">
        <v>44421</v>
      </c>
      <c r="H70" s="81" t="s">
        <v>803</v>
      </c>
      <c r="I70" s="16">
        <v>90</v>
      </c>
      <c r="J70" s="16">
        <v>34</v>
      </c>
      <c r="K70" s="16">
        <v>33</v>
      </c>
      <c r="L70" s="16">
        <v>9</v>
      </c>
      <c r="M70" s="87">
        <v>25.245000000000001</v>
      </c>
      <c r="N70" s="76">
        <v>25</v>
      </c>
      <c r="O70" s="67">
        <v>2530</v>
      </c>
      <c r="P70" s="68">
        <f>Table224523689101112[[#This Row],[PEMBULATAN]]*O70</f>
        <v>63250</v>
      </c>
    </row>
    <row r="71" spans="1:16" ht="32.25" customHeight="1" x14ac:dyDescent="0.2">
      <c r="A71" s="94"/>
      <c r="B71" s="79"/>
      <c r="C71" s="77" t="s">
        <v>1020</v>
      </c>
      <c r="D71" s="82" t="s">
        <v>55</v>
      </c>
      <c r="E71" s="13">
        <v>44420</v>
      </c>
      <c r="F71" s="80" t="s">
        <v>170</v>
      </c>
      <c r="G71" s="13">
        <v>44421</v>
      </c>
      <c r="H71" s="81" t="s">
        <v>803</v>
      </c>
      <c r="I71" s="16">
        <v>58</v>
      </c>
      <c r="J71" s="16">
        <v>40</v>
      </c>
      <c r="K71" s="16">
        <v>32</v>
      </c>
      <c r="L71" s="16">
        <v>8</v>
      </c>
      <c r="M71" s="87">
        <v>18.559999999999999</v>
      </c>
      <c r="N71" s="76">
        <v>19</v>
      </c>
      <c r="O71" s="67">
        <v>2530</v>
      </c>
      <c r="P71" s="68">
        <f>Table224523689101112[[#This Row],[PEMBULATAN]]*O71</f>
        <v>48070</v>
      </c>
    </row>
    <row r="72" spans="1:16" ht="32.25" customHeight="1" x14ac:dyDescent="0.2">
      <c r="A72" s="94"/>
      <c r="B72" s="79"/>
      <c r="C72" s="77" t="s">
        <v>1021</v>
      </c>
      <c r="D72" s="82" t="s">
        <v>55</v>
      </c>
      <c r="E72" s="13">
        <v>44420</v>
      </c>
      <c r="F72" s="80" t="s">
        <v>170</v>
      </c>
      <c r="G72" s="13">
        <v>44421</v>
      </c>
      <c r="H72" s="81" t="s">
        <v>803</v>
      </c>
      <c r="I72" s="16">
        <v>45</v>
      </c>
      <c r="J72" s="16">
        <v>43</v>
      </c>
      <c r="K72" s="16">
        <v>23</v>
      </c>
      <c r="L72" s="16">
        <v>8</v>
      </c>
      <c r="M72" s="87">
        <v>11.126250000000001</v>
      </c>
      <c r="N72" s="76">
        <v>11</v>
      </c>
      <c r="O72" s="67">
        <v>2530</v>
      </c>
      <c r="P72" s="68">
        <f>Table224523689101112[[#This Row],[PEMBULATAN]]*O72</f>
        <v>27830</v>
      </c>
    </row>
    <row r="73" spans="1:16" ht="32.25" customHeight="1" x14ac:dyDescent="0.2">
      <c r="A73" s="94"/>
      <c r="B73" s="79"/>
      <c r="C73" s="77" t="s">
        <v>1022</v>
      </c>
      <c r="D73" s="82" t="s">
        <v>55</v>
      </c>
      <c r="E73" s="13">
        <v>44420</v>
      </c>
      <c r="F73" s="80" t="s">
        <v>170</v>
      </c>
      <c r="G73" s="13">
        <v>44421</v>
      </c>
      <c r="H73" s="81" t="s">
        <v>803</v>
      </c>
      <c r="I73" s="16">
        <v>23</v>
      </c>
      <c r="J73" s="16">
        <v>43</v>
      </c>
      <c r="K73" s="16">
        <v>12</v>
      </c>
      <c r="L73" s="16">
        <v>8</v>
      </c>
      <c r="M73" s="87">
        <v>2.9670000000000001</v>
      </c>
      <c r="N73" s="76">
        <v>8</v>
      </c>
      <c r="O73" s="67">
        <v>2530</v>
      </c>
      <c r="P73" s="68">
        <f>Table224523689101112[[#This Row],[PEMBULATAN]]*O73</f>
        <v>20240</v>
      </c>
    </row>
    <row r="74" spans="1:16" ht="32.25" customHeight="1" x14ac:dyDescent="0.2">
      <c r="A74" s="94"/>
      <c r="B74" s="79"/>
      <c r="C74" s="77" t="s">
        <v>1023</v>
      </c>
      <c r="D74" s="82" t="s">
        <v>55</v>
      </c>
      <c r="E74" s="13">
        <v>44420</v>
      </c>
      <c r="F74" s="80" t="s">
        <v>170</v>
      </c>
      <c r="G74" s="13">
        <v>44421</v>
      </c>
      <c r="H74" s="81" t="s">
        <v>803</v>
      </c>
      <c r="I74" s="16">
        <v>43</v>
      </c>
      <c r="J74" s="16">
        <v>23</v>
      </c>
      <c r="K74" s="16">
        <v>12</v>
      </c>
      <c r="L74" s="16">
        <v>9</v>
      </c>
      <c r="M74" s="87">
        <v>2.9670000000000001</v>
      </c>
      <c r="N74" s="76">
        <v>9</v>
      </c>
      <c r="O74" s="67">
        <v>2530</v>
      </c>
      <c r="P74" s="68">
        <f>Table224523689101112[[#This Row],[PEMBULATAN]]*O74</f>
        <v>22770</v>
      </c>
    </row>
    <row r="75" spans="1:16" ht="32.25" customHeight="1" x14ac:dyDescent="0.2">
      <c r="A75" s="94"/>
      <c r="B75" s="79"/>
      <c r="C75" s="77" t="s">
        <v>1024</v>
      </c>
      <c r="D75" s="82" t="s">
        <v>55</v>
      </c>
      <c r="E75" s="13">
        <v>44420</v>
      </c>
      <c r="F75" s="80" t="s">
        <v>170</v>
      </c>
      <c r="G75" s="13">
        <v>44421</v>
      </c>
      <c r="H75" s="81" t="s">
        <v>803</v>
      </c>
      <c r="I75" s="16">
        <v>23</v>
      </c>
      <c r="J75" s="16">
        <v>34</v>
      </c>
      <c r="K75" s="16">
        <v>23</v>
      </c>
      <c r="L75" s="16">
        <v>11</v>
      </c>
      <c r="M75" s="87">
        <v>4.4965000000000002</v>
      </c>
      <c r="N75" s="76">
        <v>11</v>
      </c>
      <c r="O75" s="67">
        <v>2530</v>
      </c>
      <c r="P75" s="68">
        <f>Table224523689101112[[#This Row],[PEMBULATAN]]*O75</f>
        <v>27830</v>
      </c>
    </row>
    <row r="76" spans="1:16" ht="32.25" customHeight="1" x14ac:dyDescent="0.2">
      <c r="A76" s="94"/>
      <c r="B76" s="79"/>
      <c r="C76" s="77" t="s">
        <v>1025</v>
      </c>
      <c r="D76" s="82" t="s">
        <v>55</v>
      </c>
      <c r="E76" s="13">
        <v>44420</v>
      </c>
      <c r="F76" s="80" t="s">
        <v>170</v>
      </c>
      <c r="G76" s="13">
        <v>44421</v>
      </c>
      <c r="H76" s="81" t="s">
        <v>803</v>
      </c>
      <c r="I76" s="16">
        <v>23</v>
      </c>
      <c r="J76" s="16">
        <v>23</v>
      </c>
      <c r="K76" s="16">
        <v>12</v>
      </c>
      <c r="L76" s="16">
        <v>2</v>
      </c>
      <c r="M76" s="87">
        <v>1.587</v>
      </c>
      <c r="N76" s="76">
        <v>2</v>
      </c>
      <c r="O76" s="67">
        <v>2530</v>
      </c>
      <c r="P76" s="68">
        <f>Table224523689101112[[#This Row],[PEMBULATAN]]*O76</f>
        <v>5060</v>
      </c>
    </row>
    <row r="77" spans="1:16" ht="32.25" customHeight="1" x14ac:dyDescent="0.2">
      <c r="A77" s="94"/>
      <c r="B77" s="79"/>
      <c r="C77" s="77" t="s">
        <v>1026</v>
      </c>
      <c r="D77" s="82" t="s">
        <v>55</v>
      </c>
      <c r="E77" s="13">
        <v>44420</v>
      </c>
      <c r="F77" s="80" t="s">
        <v>170</v>
      </c>
      <c r="G77" s="13">
        <v>44421</v>
      </c>
      <c r="H77" s="81" t="s">
        <v>803</v>
      </c>
      <c r="I77" s="16">
        <v>23</v>
      </c>
      <c r="J77" s="16">
        <v>13</v>
      </c>
      <c r="K77" s="16">
        <v>12</v>
      </c>
      <c r="L77" s="16">
        <v>1</v>
      </c>
      <c r="M77" s="87">
        <v>0.89700000000000002</v>
      </c>
      <c r="N77" s="76">
        <v>1</v>
      </c>
      <c r="O77" s="67">
        <v>2530</v>
      </c>
      <c r="P77" s="68">
        <f>Table224523689101112[[#This Row],[PEMBULATAN]]*O77</f>
        <v>2530</v>
      </c>
    </row>
    <row r="78" spans="1:16" ht="32.25" customHeight="1" x14ac:dyDescent="0.2">
      <c r="A78" s="94"/>
      <c r="B78" s="79"/>
      <c r="C78" s="77" t="s">
        <v>1027</v>
      </c>
      <c r="D78" s="82" t="s">
        <v>55</v>
      </c>
      <c r="E78" s="13">
        <v>44420</v>
      </c>
      <c r="F78" s="80" t="s">
        <v>170</v>
      </c>
      <c r="G78" s="13">
        <v>44421</v>
      </c>
      <c r="H78" s="81" t="s">
        <v>803</v>
      </c>
      <c r="I78" s="16">
        <v>49</v>
      </c>
      <c r="J78" s="16">
        <v>23</v>
      </c>
      <c r="K78" s="16">
        <v>45</v>
      </c>
      <c r="L78" s="16">
        <v>10</v>
      </c>
      <c r="M78" s="87">
        <v>12.678750000000001</v>
      </c>
      <c r="N78" s="76">
        <v>13</v>
      </c>
      <c r="O78" s="67">
        <v>2530</v>
      </c>
      <c r="P78" s="68">
        <f>Table224523689101112[[#This Row],[PEMBULATAN]]*O78</f>
        <v>32890</v>
      </c>
    </row>
    <row r="79" spans="1:16" ht="32.25" customHeight="1" x14ac:dyDescent="0.2">
      <c r="A79" s="94"/>
      <c r="B79" s="79"/>
      <c r="C79" s="77" t="s">
        <v>1028</v>
      </c>
      <c r="D79" s="82" t="s">
        <v>55</v>
      </c>
      <c r="E79" s="13">
        <v>44420</v>
      </c>
      <c r="F79" s="80" t="s">
        <v>170</v>
      </c>
      <c r="G79" s="13">
        <v>44421</v>
      </c>
      <c r="H79" s="81" t="s">
        <v>803</v>
      </c>
      <c r="I79" s="16">
        <v>23</v>
      </c>
      <c r="J79" s="16">
        <v>12</v>
      </c>
      <c r="K79" s="16">
        <v>32</v>
      </c>
      <c r="L79" s="16">
        <v>8</v>
      </c>
      <c r="M79" s="87">
        <v>2.2080000000000002</v>
      </c>
      <c r="N79" s="76">
        <v>8</v>
      </c>
      <c r="O79" s="67">
        <v>2530</v>
      </c>
      <c r="P79" s="68">
        <f>Table224523689101112[[#This Row],[PEMBULATAN]]*O79</f>
        <v>20240</v>
      </c>
    </row>
    <row r="80" spans="1:16" ht="32.25" customHeight="1" x14ac:dyDescent="0.2">
      <c r="A80" s="94"/>
      <c r="B80" s="79"/>
      <c r="C80" s="77" t="s">
        <v>1029</v>
      </c>
      <c r="D80" s="82" t="s">
        <v>55</v>
      </c>
      <c r="E80" s="13">
        <v>44420</v>
      </c>
      <c r="F80" s="80" t="s">
        <v>170</v>
      </c>
      <c r="G80" s="13">
        <v>44421</v>
      </c>
      <c r="H80" s="81" t="s">
        <v>803</v>
      </c>
      <c r="I80" s="16">
        <v>24</v>
      </c>
      <c r="J80" s="16">
        <v>23</v>
      </c>
      <c r="K80" s="16">
        <v>45</v>
      </c>
      <c r="L80" s="16">
        <v>1</v>
      </c>
      <c r="M80" s="87">
        <v>6.21</v>
      </c>
      <c r="N80" s="76">
        <v>6</v>
      </c>
      <c r="O80" s="67">
        <v>2530</v>
      </c>
      <c r="P80" s="68">
        <f>Table224523689101112[[#This Row],[PEMBULATAN]]*O80</f>
        <v>15180</v>
      </c>
    </row>
    <row r="81" spans="1:16" ht="32.25" customHeight="1" x14ac:dyDescent="0.2">
      <c r="A81" s="94"/>
      <c r="B81" s="79"/>
      <c r="C81" s="77" t="s">
        <v>1030</v>
      </c>
      <c r="D81" s="82" t="s">
        <v>55</v>
      </c>
      <c r="E81" s="13">
        <v>44420</v>
      </c>
      <c r="F81" s="80" t="s">
        <v>170</v>
      </c>
      <c r="G81" s="13">
        <v>44421</v>
      </c>
      <c r="H81" s="81" t="s">
        <v>803</v>
      </c>
      <c r="I81" s="16">
        <v>43</v>
      </c>
      <c r="J81" s="16">
        <v>53</v>
      </c>
      <c r="K81" s="16">
        <v>14</v>
      </c>
      <c r="L81" s="16">
        <v>3</v>
      </c>
      <c r="M81" s="87">
        <v>7.9764999999999997</v>
      </c>
      <c r="N81" s="76">
        <v>8</v>
      </c>
      <c r="O81" s="67">
        <v>2530</v>
      </c>
      <c r="P81" s="68">
        <f>Table224523689101112[[#This Row],[PEMBULATAN]]*O81</f>
        <v>20240</v>
      </c>
    </row>
    <row r="82" spans="1:16" ht="32.25" customHeight="1" x14ac:dyDescent="0.2">
      <c r="A82" s="94"/>
      <c r="B82" s="79"/>
      <c r="C82" s="77" t="s">
        <v>1031</v>
      </c>
      <c r="D82" s="82" t="s">
        <v>55</v>
      </c>
      <c r="E82" s="13">
        <v>44420</v>
      </c>
      <c r="F82" s="80" t="s">
        <v>170</v>
      </c>
      <c r="G82" s="13">
        <v>44421</v>
      </c>
      <c r="H82" s="81" t="s">
        <v>803</v>
      </c>
      <c r="I82" s="16">
        <v>23</v>
      </c>
      <c r="J82" s="16">
        <v>43</v>
      </c>
      <c r="K82" s="16">
        <v>12</v>
      </c>
      <c r="L82" s="16">
        <v>11</v>
      </c>
      <c r="M82" s="87">
        <v>2.9670000000000001</v>
      </c>
      <c r="N82" s="76">
        <v>11</v>
      </c>
      <c r="O82" s="67">
        <v>2530</v>
      </c>
      <c r="P82" s="68">
        <f>Table224523689101112[[#This Row],[PEMBULATAN]]*O82</f>
        <v>27830</v>
      </c>
    </row>
    <row r="83" spans="1:16" ht="32.25" customHeight="1" x14ac:dyDescent="0.2">
      <c r="A83" s="94"/>
      <c r="B83" s="79"/>
      <c r="C83" s="77" t="s">
        <v>1032</v>
      </c>
      <c r="D83" s="82" t="s">
        <v>55</v>
      </c>
      <c r="E83" s="13">
        <v>44420</v>
      </c>
      <c r="F83" s="80" t="s">
        <v>170</v>
      </c>
      <c r="G83" s="13">
        <v>44421</v>
      </c>
      <c r="H83" s="81" t="s">
        <v>803</v>
      </c>
      <c r="I83" s="16">
        <v>32</v>
      </c>
      <c r="J83" s="16">
        <v>45</v>
      </c>
      <c r="K83" s="16">
        <v>12</v>
      </c>
      <c r="L83" s="16">
        <v>10</v>
      </c>
      <c r="M83" s="87">
        <v>4.32</v>
      </c>
      <c r="N83" s="76">
        <v>10</v>
      </c>
      <c r="O83" s="67">
        <v>2530</v>
      </c>
      <c r="P83" s="68">
        <f>Table224523689101112[[#This Row],[PEMBULATAN]]*O83</f>
        <v>25300</v>
      </c>
    </row>
    <row r="84" spans="1:16" ht="32.25" customHeight="1" x14ac:dyDescent="0.2">
      <c r="A84" s="94"/>
      <c r="B84" s="79"/>
      <c r="C84" s="77" t="s">
        <v>1033</v>
      </c>
      <c r="D84" s="82" t="s">
        <v>55</v>
      </c>
      <c r="E84" s="13">
        <v>44420</v>
      </c>
      <c r="F84" s="80" t="s">
        <v>170</v>
      </c>
      <c r="G84" s="13">
        <v>44421</v>
      </c>
      <c r="H84" s="81" t="s">
        <v>803</v>
      </c>
      <c r="I84" s="16">
        <v>32</v>
      </c>
      <c r="J84" s="16">
        <v>45</v>
      </c>
      <c r="K84" s="16">
        <v>23</v>
      </c>
      <c r="L84" s="16">
        <v>2</v>
      </c>
      <c r="M84" s="87">
        <v>8.2799999999999994</v>
      </c>
      <c r="N84" s="76">
        <v>8</v>
      </c>
      <c r="O84" s="67">
        <v>2530</v>
      </c>
      <c r="P84" s="68">
        <f>Table224523689101112[[#This Row],[PEMBULATAN]]*O84</f>
        <v>20240</v>
      </c>
    </row>
    <row r="85" spans="1:16" ht="32.25" customHeight="1" x14ac:dyDescent="0.2">
      <c r="A85" s="94"/>
      <c r="B85" s="79"/>
      <c r="C85" s="77" t="s">
        <v>1034</v>
      </c>
      <c r="D85" s="82" t="s">
        <v>55</v>
      </c>
      <c r="E85" s="13">
        <v>44420</v>
      </c>
      <c r="F85" s="80" t="s">
        <v>170</v>
      </c>
      <c r="G85" s="13">
        <v>44421</v>
      </c>
      <c r="H85" s="81" t="s">
        <v>803</v>
      </c>
      <c r="I85" s="16">
        <v>23</v>
      </c>
      <c r="J85" s="16">
        <v>43</v>
      </c>
      <c r="K85" s="16">
        <v>12</v>
      </c>
      <c r="L85" s="16">
        <v>2</v>
      </c>
      <c r="M85" s="87">
        <v>2.9670000000000001</v>
      </c>
      <c r="N85" s="76">
        <v>3</v>
      </c>
      <c r="O85" s="67">
        <v>2530</v>
      </c>
      <c r="P85" s="68">
        <f>Table224523689101112[[#This Row],[PEMBULATAN]]*O85</f>
        <v>7590</v>
      </c>
    </row>
    <row r="86" spans="1:16" ht="32.25" customHeight="1" x14ac:dyDescent="0.2">
      <c r="A86" s="94"/>
      <c r="B86" s="79"/>
      <c r="C86" s="77" t="s">
        <v>1035</v>
      </c>
      <c r="D86" s="82" t="s">
        <v>55</v>
      </c>
      <c r="E86" s="13">
        <v>44420</v>
      </c>
      <c r="F86" s="80" t="s">
        <v>170</v>
      </c>
      <c r="G86" s="13">
        <v>44421</v>
      </c>
      <c r="H86" s="81" t="s">
        <v>803</v>
      </c>
      <c r="I86" s="16">
        <v>54</v>
      </c>
      <c r="J86" s="16">
        <v>34</v>
      </c>
      <c r="K86" s="16">
        <v>13</v>
      </c>
      <c r="L86" s="16">
        <v>25</v>
      </c>
      <c r="M86" s="87">
        <v>5.9669999999999996</v>
      </c>
      <c r="N86" s="76">
        <v>25</v>
      </c>
      <c r="O86" s="67">
        <v>2530</v>
      </c>
      <c r="P86" s="68">
        <f>Table224523689101112[[#This Row],[PEMBULATAN]]*O86</f>
        <v>63250</v>
      </c>
    </row>
    <row r="87" spans="1:16" ht="32.25" customHeight="1" x14ac:dyDescent="0.2">
      <c r="A87" s="94"/>
      <c r="B87" s="79"/>
      <c r="C87" s="77" t="s">
        <v>1036</v>
      </c>
      <c r="D87" s="82" t="s">
        <v>55</v>
      </c>
      <c r="E87" s="13">
        <v>44420</v>
      </c>
      <c r="F87" s="80" t="s">
        <v>170</v>
      </c>
      <c r="G87" s="13">
        <v>44421</v>
      </c>
      <c r="H87" s="81" t="s">
        <v>803</v>
      </c>
      <c r="I87" s="16">
        <v>90</v>
      </c>
      <c r="J87" s="16">
        <v>34</v>
      </c>
      <c r="K87" s="16">
        <v>32</v>
      </c>
      <c r="L87" s="16">
        <v>20</v>
      </c>
      <c r="M87" s="87">
        <v>24.48</v>
      </c>
      <c r="N87" s="76">
        <v>25</v>
      </c>
      <c r="O87" s="67">
        <v>2530</v>
      </c>
      <c r="P87" s="68">
        <f>Table224523689101112[[#This Row],[PEMBULATAN]]*O87</f>
        <v>63250</v>
      </c>
    </row>
    <row r="88" spans="1:16" ht="32.25" customHeight="1" x14ac:dyDescent="0.2">
      <c r="A88" s="94"/>
      <c r="B88" s="79"/>
      <c r="C88" s="77" t="s">
        <v>1037</v>
      </c>
      <c r="D88" s="82" t="s">
        <v>55</v>
      </c>
      <c r="E88" s="13">
        <v>44420</v>
      </c>
      <c r="F88" s="80" t="s">
        <v>170</v>
      </c>
      <c r="G88" s="13">
        <v>44421</v>
      </c>
      <c r="H88" s="81" t="s">
        <v>803</v>
      </c>
      <c r="I88" s="16">
        <v>100</v>
      </c>
      <c r="J88" s="16">
        <v>82</v>
      </c>
      <c r="K88" s="16">
        <v>23</v>
      </c>
      <c r="L88" s="16">
        <v>28</v>
      </c>
      <c r="M88" s="87">
        <v>47.15</v>
      </c>
      <c r="N88" s="76">
        <v>47</v>
      </c>
      <c r="O88" s="67">
        <v>2530</v>
      </c>
      <c r="P88" s="68">
        <f>Table224523689101112[[#This Row],[PEMBULATAN]]*O88</f>
        <v>118910</v>
      </c>
    </row>
    <row r="89" spans="1:16" ht="32.25" customHeight="1" x14ac:dyDescent="0.2">
      <c r="A89" s="94"/>
      <c r="B89" s="79"/>
      <c r="C89" s="77" t="s">
        <v>1038</v>
      </c>
      <c r="D89" s="82" t="s">
        <v>55</v>
      </c>
      <c r="E89" s="13">
        <v>44420</v>
      </c>
      <c r="F89" s="80" t="s">
        <v>170</v>
      </c>
      <c r="G89" s="13">
        <v>44421</v>
      </c>
      <c r="H89" s="81" t="s">
        <v>803</v>
      </c>
      <c r="I89" s="16">
        <v>34</v>
      </c>
      <c r="J89" s="16">
        <v>25</v>
      </c>
      <c r="K89" s="16">
        <v>21</v>
      </c>
      <c r="L89" s="16">
        <v>5</v>
      </c>
      <c r="M89" s="87">
        <v>4.4625000000000004</v>
      </c>
      <c r="N89" s="76">
        <v>5</v>
      </c>
      <c r="O89" s="67">
        <v>2530</v>
      </c>
      <c r="P89" s="68">
        <f>Table224523689101112[[#This Row],[PEMBULATAN]]*O89</f>
        <v>12650</v>
      </c>
    </row>
    <row r="90" spans="1:16" ht="32.25" customHeight="1" x14ac:dyDescent="0.2">
      <c r="A90" s="94"/>
      <c r="B90" s="79"/>
      <c r="C90" s="77" t="s">
        <v>1039</v>
      </c>
      <c r="D90" s="82" t="s">
        <v>55</v>
      </c>
      <c r="E90" s="13">
        <v>44420</v>
      </c>
      <c r="F90" s="80" t="s">
        <v>170</v>
      </c>
      <c r="G90" s="13">
        <v>44421</v>
      </c>
      <c r="H90" s="81" t="s">
        <v>803</v>
      </c>
      <c r="I90" s="16">
        <v>21</v>
      </c>
      <c r="J90" s="16">
        <v>54</v>
      </c>
      <c r="K90" s="16">
        <v>34</v>
      </c>
      <c r="L90" s="16">
        <v>5</v>
      </c>
      <c r="M90" s="87">
        <v>9.6389999999999993</v>
      </c>
      <c r="N90" s="76">
        <v>10</v>
      </c>
      <c r="O90" s="67">
        <v>2530</v>
      </c>
      <c r="P90" s="68">
        <f>Table224523689101112[[#This Row],[PEMBULATAN]]*O90</f>
        <v>25300</v>
      </c>
    </row>
    <row r="91" spans="1:16" ht="32.25" customHeight="1" x14ac:dyDescent="0.2">
      <c r="A91" s="94"/>
      <c r="B91" s="79"/>
      <c r="C91" s="77" t="s">
        <v>1040</v>
      </c>
      <c r="D91" s="82" t="s">
        <v>55</v>
      </c>
      <c r="E91" s="13">
        <v>44420</v>
      </c>
      <c r="F91" s="80" t="s">
        <v>170</v>
      </c>
      <c r="G91" s="13">
        <v>44421</v>
      </c>
      <c r="H91" s="81" t="s">
        <v>803</v>
      </c>
      <c r="I91" s="16">
        <v>23</v>
      </c>
      <c r="J91" s="16">
        <v>43</v>
      </c>
      <c r="K91" s="16">
        <v>12</v>
      </c>
      <c r="L91" s="16">
        <v>4</v>
      </c>
      <c r="M91" s="87">
        <v>2.9670000000000001</v>
      </c>
      <c r="N91" s="76">
        <v>4</v>
      </c>
      <c r="O91" s="67">
        <v>2530</v>
      </c>
      <c r="P91" s="68">
        <f>Table224523689101112[[#This Row],[PEMBULATAN]]*O91</f>
        <v>10120</v>
      </c>
    </row>
    <row r="92" spans="1:16" ht="32.25" customHeight="1" x14ac:dyDescent="0.2">
      <c r="A92" s="94"/>
      <c r="B92" s="79"/>
      <c r="C92" s="77" t="s">
        <v>1041</v>
      </c>
      <c r="D92" s="82" t="s">
        <v>55</v>
      </c>
      <c r="E92" s="13">
        <v>44420</v>
      </c>
      <c r="F92" s="80" t="s">
        <v>170</v>
      </c>
      <c r="G92" s="13">
        <v>44421</v>
      </c>
      <c r="H92" s="81" t="s">
        <v>803</v>
      </c>
      <c r="I92" s="16">
        <v>54</v>
      </c>
      <c r="J92" s="16">
        <v>32</v>
      </c>
      <c r="K92" s="16">
        <v>14</v>
      </c>
      <c r="L92" s="16">
        <v>19</v>
      </c>
      <c r="M92" s="87">
        <v>6.048</v>
      </c>
      <c r="N92" s="76">
        <v>19</v>
      </c>
      <c r="O92" s="67">
        <v>2530</v>
      </c>
      <c r="P92" s="68">
        <f>Table224523689101112[[#This Row],[PEMBULATAN]]*O92</f>
        <v>48070</v>
      </c>
    </row>
    <row r="93" spans="1:16" ht="32.25" customHeight="1" x14ac:dyDescent="0.2">
      <c r="A93" s="94"/>
      <c r="B93" s="79"/>
      <c r="C93" s="77" t="s">
        <v>1042</v>
      </c>
      <c r="D93" s="82" t="s">
        <v>55</v>
      </c>
      <c r="E93" s="13">
        <v>44420</v>
      </c>
      <c r="F93" s="80" t="s">
        <v>170</v>
      </c>
      <c r="G93" s="13">
        <v>44421</v>
      </c>
      <c r="H93" s="81" t="s">
        <v>803</v>
      </c>
      <c r="I93" s="16">
        <v>32</v>
      </c>
      <c r="J93" s="16">
        <v>45</v>
      </c>
      <c r="K93" s="16">
        <v>21</v>
      </c>
      <c r="L93" s="16">
        <v>3</v>
      </c>
      <c r="M93" s="87">
        <v>7.56</v>
      </c>
      <c r="N93" s="76">
        <v>8</v>
      </c>
      <c r="O93" s="67">
        <v>2530</v>
      </c>
      <c r="P93" s="68">
        <f>Table224523689101112[[#This Row],[PEMBULATAN]]*O93</f>
        <v>20240</v>
      </c>
    </row>
    <row r="94" spans="1:16" ht="32.25" customHeight="1" x14ac:dyDescent="0.2">
      <c r="A94" s="94"/>
      <c r="B94" s="79"/>
      <c r="C94" s="77" t="s">
        <v>1043</v>
      </c>
      <c r="D94" s="82" t="s">
        <v>55</v>
      </c>
      <c r="E94" s="13">
        <v>44420</v>
      </c>
      <c r="F94" s="80" t="s">
        <v>170</v>
      </c>
      <c r="G94" s="13">
        <v>44421</v>
      </c>
      <c r="H94" s="81" t="s">
        <v>803</v>
      </c>
      <c r="I94" s="16">
        <v>20</v>
      </c>
      <c r="J94" s="16">
        <v>15</v>
      </c>
      <c r="K94" s="16">
        <v>12</v>
      </c>
      <c r="L94" s="16">
        <v>1</v>
      </c>
      <c r="M94" s="87">
        <v>0.9</v>
      </c>
      <c r="N94" s="76">
        <v>1</v>
      </c>
      <c r="O94" s="67">
        <v>2530</v>
      </c>
      <c r="P94" s="68">
        <f>Table224523689101112[[#This Row],[PEMBULATAN]]*O94</f>
        <v>2530</v>
      </c>
    </row>
    <row r="95" spans="1:16" ht="32.25" customHeight="1" x14ac:dyDescent="0.2">
      <c r="A95" s="94"/>
      <c r="B95" s="79"/>
      <c r="C95" s="77" t="s">
        <v>1044</v>
      </c>
      <c r="D95" s="82" t="s">
        <v>55</v>
      </c>
      <c r="E95" s="13">
        <v>44420</v>
      </c>
      <c r="F95" s="80" t="s">
        <v>170</v>
      </c>
      <c r="G95" s="13">
        <v>44421</v>
      </c>
      <c r="H95" s="81" t="s">
        <v>803</v>
      </c>
      <c r="I95" s="16">
        <v>34</v>
      </c>
      <c r="J95" s="16">
        <v>25</v>
      </c>
      <c r="K95" s="16">
        <v>12</v>
      </c>
      <c r="L95" s="16">
        <v>2</v>
      </c>
      <c r="M95" s="87">
        <v>2.5499999999999998</v>
      </c>
      <c r="N95" s="76">
        <v>3</v>
      </c>
      <c r="O95" s="67">
        <v>2530</v>
      </c>
      <c r="P95" s="68">
        <f>Table224523689101112[[#This Row],[PEMBULATAN]]*O95</f>
        <v>7590</v>
      </c>
    </row>
    <row r="96" spans="1:16" ht="32.25" customHeight="1" x14ac:dyDescent="0.2">
      <c r="A96" s="94"/>
      <c r="B96" s="79"/>
      <c r="C96" s="77" t="s">
        <v>1045</v>
      </c>
      <c r="D96" s="82" t="s">
        <v>55</v>
      </c>
      <c r="E96" s="13">
        <v>44420</v>
      </c>
      <c r="F96" s="80" t="s">
        <v>170</v>
      </c>
      <c r="G96" s="13">
        <v>44421</v>
      </c>
      <c r="H96" s="81" t="s">
        <v>803</v>
      </c>
      <c r="I96" s="16">
        <v>32</v>
      </c>
      <c r="J96" s="16">
        <v>34</v>
      </c>
      <c r="K96" s="16">
        <v>12</v>
      </c>
      <c r="L96" s="16">
        <v>2</v>
      </c>
      <c r="M96" s="87">
        <v>3.2639999999999998</v>
      </c>
      <c r="N96" s="76">
        <v>3</v>
      </c>
      <c r="O96" s="67">
        <v>2530</v>
      </c>
      <c r="P96" s="68">
        <f>Table224523689101112[[#This Row],[PEMBULATAN]]*O96</f>
        <v>7590</v>
      </c>
    </row>
    <row r="97" spans="1:16" ht="32.25" customHeight="1" x14ac:dyDescent="0.2">
      <c r="A97" s="94"/>
      <c r="B97" s="79"/>
      <c r="C97" s="77" t="s">
        <v>1046</v>
      </c>
      <c r="D97" s="82" t="s">
        <v>55</v>
      </c>
      <c r="E97" s="13">
        <v>44420</v>
      </c>
      <c r="F97" s="80" t="s">
        <v>170</v>
      </c>
      <c r="G97" s="13">
        <v>44421</v>
      </c>
      <c r="H97" s="81" t="s">
        <v>803</v>
      </c>
      <c r="I97" s="16">
        <v>24</v>
      </c>
      <c r="J97" s="16">
        <v>32</v>
      </c>
      <c r="K97" s="16">
        <v>12</v>
      </c>
      <c r="L97" s="16">
        <v>3</v>
      </c>
      <c r="M97" s="87">
        <v>2.3039999999999998</v>
      </c>
      <c r="N97" s="76">
        <v>3</v>
      </c>
      <c r="O97" s="67">
        <v>2530</v>
      </c>
      <c r="P97" s="68">
        <f>Table224523689101112[[#This Row],[PEMBULATAN]]*O97</f>
        <v>7590</v>
      </c>
    </row>
    <row r="98" spans="1:16" ht="32.25" customHeight="1" x14ac:dyDescent="0.2">
      <c r="A98" s="94"/>
      <c r="B98" s="79"/>
      <c r="C98" s="77" t="s">
        <v>1047</v>
      </c>
      <c r="D98" s="82" t="s">
        <v>55</v>
      </c>
      <c r="E98" s="13">
        <v>44420</v>
      </c>
      <c r="F98" s="80" t="s">
        <v>170</v>
      </c>
      <c r="G98" s="13">
        <v>44421</v>
      </c>
      <c r="H98" s="81" t="s">
        <v>803</v>
      </c>
      <c r="I98" s="16">
        <v>34</v>
      </c>
      <c r="J98" s="16">
        <v>23</v>
      </c>
      <c r="K98" s="16">
        <v>12</v>
      </c>
      <c r="L98" s="16">
        <v>8</v>
      </c>
      <c r="M98" s="87">
        <v>2.3460000000000001</v>
      </c>
      <c r="N98" s="76">
        <v>8</v>
      </c>
      <c r="O98" s="67">
        <v>2530</v>
      </c>
      <c r="P98" s="68">
        <f>Table224523689101112[[#This Row],[PEMBULATAN]]*O98</f>
        <v>20240</v>
      </c>
    </row>
    <row r="99" spans="1:16" ht="32.25" customHeight="1" x14ac:dyDescent="0.2">
      <c r="A99" s="94"/>
      <c r="B99" s="79"/>
      <c r="C99" s="77" t="s">
        <v>1048</v>
      </c>
      <c r="D99" s="82" t="s">
        <v>55</v>
      </c>
      <c r="E99" s="13">
        <v>44420</v>
      </c>
      <c r="F99" s="80" t="s">
        <v>170</v>
      </c>
      <c r="G99" s="13">
        <v>44421</v>
      </c>
      <c r="H99" s="81" t="s">
        <v>803</v>
      </c>
      <c r="I99" s="16">
        <v>23</v>
      </c>
      <c r="J99" s="16">
        <v>12</v>
      </c>
      <c r="K99" s="16">
        <v>45</v>
      </c>
      <c r="L99" s="16">
        <v>2</v>
      </c>
      <c r="M99" s="87">
        <v>3.105</v>
      </c>
      <c r="N99" s="76">
        <v>3</v>
      </c>
      <c r="O99" s="67">
        <v>2530</v>
      </c>
      <c r="P99" s="68">
        <f>Table224523689101112[[#This Row],[PEMBULATAN]]*O99</f>
        <v>7590</v>
      </c>
    </row>
    <row r="100" spans="1:16" ht="32.25" customHeight="1" x14ac:dyDescent="0.2">
      <c r="A100" s="94"/>
      <c r="B100" s="79"/>
      <c r="C100" s="77" t="s">
        <v>1049</v>
      </c>
      <c r="D100" s="82" t="s">
        <v>55</v>
      </c>
      <c r="E100" s="13">
        <v>44420</v>
      </c>
      <c r="F100" s="80" t="s">
        <v>170</v>
      </c>
      <c r="G100" s="13">
        <v>44421</v>
      </c>
      <c r="H100" s="81" t="s">
        <v>803</v>
      </c>
      <c r="I100" s="16">
        <v>32</v>
      </c>
      <c r="J100" s="16">
        <v>13</v>
      </c>
      <c r="K100" s="16">
        <v>12</v>
      </c>
      <c r="L100" s="16">
        <v>5</v>
      </c>
      <c r="M100" s="87">
        <v>1.248</v>
      </c>
      <c r="N100" s="76">
        <v>5</v>
      </c>
      <c r="O100" s="67">
        <v>2530</v>
      </c>
      <c r="P100" s="68">
        <f>Table224523689101112[[#This Row],[PEMBULATAN]]*O100</f>
        <v>12650</v>
      </c>
    </row>
    <row r="101" spans="1:16" ht="32.25" customHeight="1" x14ac:dyDescent="0.2">
      <c r="A101" s="94"/>
      <c r="B101" s="79"/>
      <c r="C101" s="77" t="s">
        <v>1050</v>
      </c>
      <c r="D101" s="82" t="s">
        <v>55</v>
      </c>
      <c r="E101" s="13">
        <v>44420</v>
      </c>
      <c r="F101" s="80" t="s">
        <v>170</v>
      </c>
      <c r="G101" s="13">
        <v>44421</v>
      </c>
      <c r="H101" s="81" t="s">
        <v>803</v>
      </c>
      <c r="I101" s="16">
        <v>23</v>
      </c>
      <c r="J101" s="16">
        <v>12</v>
      </c>
      <c r="K101" s="16">
        <v>43</v>
      </c>
      <c r="L101" s="16">
        <v>5</v>
      </c>
      <c r="M101" s="87">
        <v>2.9670000000000001</v>
      </c>
      <c r="N101" s="76">
        <v>5</v>
      </c>
      <c r="O101" s="67">
        <v>2530</v>
      </c>
      <c r="P101" s="68">
        <f>Table224523689101112[[#This Row],[PEMBULATAN]]*O101</f>
        <v>12650</v>
      </c>
    </row>
    <row r="102" spans="1:16" ht="32.25" customHeight="1" x14ac:dyDescent="0.2">
      <c r="A102" s="94"/>
      <c r="B102" s="79"/>
      <c r="C102" s="77" t="s">
        <v>1051</v>
      </c>
      <c r="D102" s="82" t="s">
        <v>55</v>
      </c>
      <c r="E102" s="13">
        <v>44420</v>
      </c>
      <c r="F102" s="80" t="s">
        <v>170</v>
      </c>
      <c r="G102" s="13">
        <v>44421</v>
      </c>
      <c r="H102" s="81" t="s">
        <v>803</v>
      </c>
      <c r="I102" s="16">
        <v>24</v>
      </c>
      <c r="J102" s="16">
        <v>32</v>
      </c>
      <c r="K102" s="16">
        <v>12</v>
      </c>
      <c r="L102" s="16">
        <v>1</v>
      </c>
      <c r="M102" s="87">
        <v>2.3039999999999998</v>
      </c>
      <c r="N102" s="76">
        <v>3</v>
      </c>
      <c r="O102" s="67">
        <v>2530</v>
      </c>
      <c r="P102" s="68">
        <f>Table224523689101112[[#This Row],[PEMBULATAN]]*O102</f>
        <v>7590</v>
      </c>
    </row>
    <row r="103" spans="1:16" ht="32.25" customHeight="1" x14ac:dyDescent="0.2">
      <c r="A103" s="94"/>
      <c r="B103" s="79"/>
      <c r="C103" s="77" t="s">
        <v>1052</v>
      </c>
      <c r="D103" s="82" t="s">
        <v>55</v>
      </c>
      <c r="E103" s="13">
        <v>44420</v>
      </c>
      <c r="F103" s="80" t="s">
        <v>170</v>
      </c>
      <c r="G103" s="13">
        <v>44421</v>
      </c>
      <c r="H103" s="81" t="s">
        <v>803</v>
      </c>
      <c r="I103" s="16">
        <v>45</v>
      </c>
      <c r="J103" s="16">
        <v>45</v>
      </c>
      <c r="K103" s="16">
        <v>23</v>
      </c>
      <c r="L103" s="16">
        <v>8</v>
      </c>
      <c r="M103" s="87">
        <v>11.643750000000001</v>
      </c>
      <c r="N103" s="76">
        <v>12</v>
      </c>
      <c r="O103" s="67">
        <v>2530</v>
      </c>
      <c r="P103" s="68">
        <f>Table224523689101112[[#This Row],[PEMBULATAN]]*O103</f>
        <v>30360</v>
      </c>
    </row>
    <row r="104" spans="1:16" ht="32.25" customHeight="1" x14ac:dyDescent="0.2">
      <c r="A104" s="94"/>
      <c r="B104" s="79"/>
      <c r="C104" s="77" t="s">
        <v>1053</v>
      </c>
      <c r="D104" s="82" t="s">
        <v>55</v>
      </c>
      <c r="E104" s="13">
        <v>44420</v>
      </c>
      <c r="F104" s="80" t="s">
        <v>170</v>
      </c>
      <c r="G104" s="13">
        <v>44421</v>
      </c>
      <c r="H104" s="81" t="s">
        <v>803</v>
      </c>
      <c r="I104" s="16">
        <v>23</v>
      </c>
      <c r="J104" s="16">
        <v>14</v>
      </c>
      <c r="K104" s="16">
        <v>25</v>
      </c>
      <c r="L104" s="16">
        <v>8</v>
      </c>
      <c r="M104" s="87">
        <v>2.0125000000000002</v>
      </c>
      <c r="N104" s="76">
        <v>8</v>
      </c>
      <c r="O104" s="67">
        <v>2530</v>
      </c>
      <c r="P104" s="68">
        <f>Table224523689101112[[#This Row],[PEMBULATAN]]*O104</f>
        <v>20240</v>
      </c>
    </row>
    <row r="105" spans="1:16" ht="32.25" customHeight="1" x14ac:dyDescent="0.2">
      <c r="A105" s="94"/>
      <c r="B105" s="79"/>
      <c r="C105" s="77" t="s">
        <v>1054</v>
      </c>
      <c r="D105" s="82" t="s">
        <v>55</v>
      </c>
      <c r="E105" s="13">
        <v>44420</v>
      </c>
      <c r="F105" s="80" t="s">
        <v>170</v>
      </c>
      <c r="G105" s="13">
        <v>44421</v>
      </c>
      <c r="H105" s="81" t="s">
        <v>803</v>
      </c>
      <c r="I105" s="16">
        <v>53</v>
      </c>
      <c r="J105" s="16">
        <v>34</v>
      </c>
      <c r="K105" s="16">
        <v>12</v>
      </c>
      <c r="L105" s="16">
        <v>2</v>
      </c>
      <c r="M105" s="87">
        <v>5.4059999999999997</v>
      </c>
      <c r="N105" s="76">
        <v>6</v>
      </c>
      <c r="O105" s="67">
        <v>2530</v>
      </c>
      <c r="P105" s="68">
        <f>Table224523689101112[[#This Row],[PEMBULATAN]]*O105</f>
        <v>15180</v>
      </c>
    </row>
    <row r="106" spans="1:16" ht="32.25" customHeight="1" x14ac:dyDescent="0.2">
      <c r="A106" s="94"/>
      <c r="B106" s="79"/>
      <c r="C106" s="77" t="s">
        <v>1055</v>
      </c>
      <c r="D106" s="82" t="s">
        <v>55</v>
      </c>
      <c r="E106" s="13">
        <v>44420</v>
      </c>
      <c r="F106" s="80" t="s">
        <v>170</v>
      </c>
      <c r="G106" s="13">
        <v>44421</v>
      </c>
      <c r="H106" s="81" t="s">
        <v>803</v>
      </c>
      <c r="I106" s="16">
        <v>88</v>
      </c>
      <c r="J106" s="16">
        <v>33</v>
      </c>
      <c r="K106" s="16">
        <v>45</v>
      </c>
      <c r="L106" s="16">
        <v>11</v>
      </c>
      <c r="M106" s="87">
        <v>32.67</v>
      </c>
      <c r="N106" s="76">
        <v>33</v>
      </c>
      <c r="O106" s="67">
        <v>2530</v>
      </c>
      <c r="P106" s="68">
        <f>Table224523689101112[[#This Row],[PEMBULATAN]]*O106</f>
        <v>83490</v>
      </c>
    </row>
    <row r="107" spans="1:16" ht="32.25" customHeight="1" x14ac:dyDescent="0.2">
      <c r="A107" s="94"/>
      <c r="B107" s="79"/>
      <c r="C107" s="77" t="s">
        <v>1056</v>
      </c>
      <c r="D107" s="82" t="s">
        <v>55</v>
      </c>
      <c r="E107" s="13">
        <v>44420</v>
      </c>
      <c r="F107" s="80" t="s">
        <v>170</v>
      </c>
      <c r="G107" s="13">
        <v>44421</v>
      </c>
      <c r="H107" s="81" t="s">
        <v>803</v>
      </c>
      <c r="I107" s="16">
        <v>123</v>
      </c>
      <c r="J107" s="16">
        <v>18</v>
      </c>
      <c r="K107" s="16">
        <v>12</v>
      </c>
      <c r="L107" s="16">
        <v>2</v>
      </c>
      <c r="M107" s="87">
        <v>6.6420000000000003</v>
      </c>
      <c r="N107" s="76">
        <v>7</v>
      </c>
      <c r="O107" s="67">
        <v>2530</v>
      </c>
      <c r="P107" s="68">
        <f>Table224523689101112[[#This Row],[PEMBULATAN]]*O107</f>
        <v>17710</v>
      </c>
    </row>
    <row r="108" spans="1:16" ht="32.25" customHeight="1" x14ac:dyDescent="0.2">
      <c r="A108" s="94"/>
      <c r="B108" s="79"/>
      <c r="C108" s="77" t="s">
        <v>1057</v>
      </c>
      <c r="D108" s="82" t="s">
        <v>55</v>
      </c>
      <c r="E108" s="13">
        <v>44420</v>
      </c>
      <c r="F108" s="80" t="s">
        <v>170</v>
      </c>
      <c r="G108" s="13">
        <v>44421</v>
      </c>
      <c r="H108" s="81" t="s">
        <v>803</v>
      </c>
      <c r="I108" s="16">
        <v>49</v>
      </c>
      <c r="J108" s="16">
        <v>24</v>
      </c>
      <c r="K108" s="16">
        <v>5</v>
      </c>
      <c r="L108" s="16">
        <v>1</v>
      </c>
      <c r="M108" s="87">
        <v>1.47</v>
      </c>
      <c r="N108" s="76">
        <v>1</v>
      </c>
      <c r="O108" s="67">
        <v>2530</v>
      </c>
      <c r="P108" s="68">
        <f>Table224523689101112[[#This Row],[PEMBULATAN]]*O108</f>
        <v>2530</v>
      </c>
    </row>
    <row r="109" spans="1:16" ht="32.25" customHeight="1" x14ac:dyDescent="0.2">
      <c r="A109" s="94"/>
      <c r="B109" s="79"/>
      <c r="C109" s="77" t="s">
        <v>1058</v>
      </c>
      <c r="D109" s="82" t="s">
        <v>55</v>
      </c>
      <c r="E109" s="13">
        <v>44420</v>
      </c>
      <c r="F109" s="80" t="s">
        <v>170</v>
      </c>
      <c r="G109" s="13">
        <v>44421</v>
      </c>
      <c r="H109" s="81" t="s">
        <v>803</v>
      </c>
      <c r="I109" s="16">
        <v>59</v>
      </c>
      <c r="J109" s="16">
        <v>32</v>
      </c>
      <c r="K109" s="16">
        <v>28</v>
      </c>
      <c r="L109" s="16">
        <v>9</v>
      </c>
      <c r="M109" s="87">
        <v>13.215999999999999</v>
      </c>
      <c r="N109" s="76">
        <v>13</v>
      </c>
      <c r="O109" s="67">
        <v>2530</v>
      </c>
      <c r="P109" s="68">
        <f>Table224523689101112[[#This Row],[PEMBULATAN]]*O109</f>
        <v>32890</v>
      </c>
    </row>
    <row r="110" spans="1:16" ht="32.25" customHeight="1" x14ac:dyDescent="0.2">
      <c r="A110" s="94"/>
      <c r="B110" s="79"/>
      <c r="C110" s="77" t="s">
        <v>1059</v>
      </c>
      <c r="D110" s="82" t="s">
        <v>55</v>
      </c>
      <c r="E110" s="13">
        <v>44420</v>
      </c>
      <c r="F110" s="80" t="s">
        <v>170</v>
      </c>
      <c r="G110" s="13">
        <v>44421</v>
      </c>
      <c r="H110" s="81" t="s">
        <v>803</v>
      </c>
      <c r="I110" s="16">
        <v>59</v>
      </c>
      <c r="J110" s="16">
        <v>48</v>
      </c>
      <c r="K110" s="16">
        <v>33</v>
      </c>
      <c r="L110" s="16">
        <v>3</v>
      </c>
      <c r="M110" s="87">
        <v>23.364000000000001</v>
      </c>
      <c r="N110" s="76">
        <v>24</v>
      </c>
      <c r="O110" s="67">
        <v>2530</v>
      </c>
      <c r="P110" s="68">
        <f>Table224523689101112[[#This Row],[PEMBULATAN]]*O110</f>
        <v>60720</v>
      </c>
    </row>
    <row r="111" spans="1:16" ht="32.25" customHeight="1" x14ac:dyDescent="0.2">
      <c r="A111" s="94"/>
      <c r="B111" s="79"/>
      <c r="C111" s="77" t="s">
        <v>1060</v>
      </c>
      <c r="D111" s="82" t="s">
        <v>55</v>
      </c>
      <c r="E111" s="13">
        <v>44420</v>
      </c>
      <c r="F111" s="80" t="s">
        <v>170</v>
      </c>
      <c r="G111" s="13">
        <v>44421</v>
      </c>
      <c r="H111" s="81" t="s">
        <v>803</v>
      </c>
      <c r="I111" s="16">
        <v>129</v>
      </c>
      <c r="J111" s="16">
        <v>20</v>
      </c>
      <c r="K111" s="16">
        <v>12</v>
      </c>
      <c r="L111" s="16">
        <v>3</v>
      </c>
      <c r="M111" s="87">
        <v>7.74</v>
      </c>
      <c r="N111" s="76">
        <v>8</v>
      </c>
      <c r="O111" s="67">
        <v>2530</v>
      </c>
      <c r="P111" s="68">
        <f>Table224523689101112[[#This Row],[PEMBULATAN]]*O111</f>
        <v>20240</v>
      </c>
    </row>
    <row r="112" spans="1:16" ht="32.25" customHeight="1" x14ac:dyDescent="0.2">
      <c r="A112" s="94"/>
      <c r="B112" s="79"/>
      <c r="C112" s="77" t="s">
        <v>1061</v>
      </c>
      <c r="D112" s="82" t="s">
        <v>55</v>
      </c>
      <c r="E112" s="13">
        <v>44420</v>
      </c>
      <c r="F112" s="80" t="s">
        <v>170</v>
      </c>
      <c r="G112" s="13">
        <v>44421</v>
      </c>
      <c r="H112" s="81" t="s">
        <v>803</v>
      </c>
      <c r="I112" s="16">
        <v>55</v>
      </c>
      <c r="J112" s="16">
        <v>53</v>
      </c>
      <c r="K112" s="16">
        <v>55</v>
      </c>
      <c r="L112" s="16">
        <v>32</v>
      </c>
      <c r="M112" s="87">
        <v>40.081249999999997</v>
      </c>
      <c r="N112" s="76">
        <v>40</v>
      </c>
      <c r="O112" s="67">
        <v>2530</v>
      </c>
      <c r="P112" s="68">
        <f>Table224523689101112[[#This Row],[PEMBULATAN]]*O112</f>
        <v>101200</v>
      </c>
    </row>
    <row r="113" spans="1:16" ht="32.25" customHeight="1" x14ac:dyDescent="0.2">
      <c r="A113" s="94"/>
      <c r="B113" s="79"/>
      <c r="C113" s="77" t="s">
        <v>1062</v>
      </c>
      <c r="D113" s="82" t="s">
        <v>55</v>
      </c>
      <c r="E113" s="13">
        <v>44420</v>
      </c>
      <c r="F113" s="80" t="s">
        <v>170</v>
      </c>
      <c r="G113" s="13">
        <v>44421</v>
      </c>
      <c r="H113" s="81" t="s">
        <v>803</v>
      </c>
      <c r="I113" s="16">
        <v>49</v>
      </c>
      <c r="J113" s="16">
        <v>25</v>
      </c>
      <c r="K113" s="16">
        <v>14</v>
      </c>
      <c r="L113" s="16">
        <v>1</v>
      </c>
      <c r="M113" s="87">
        <v>4.2874999999999996</v>
      </c>
      <c r="N113" s="76">
        <v>4</v>
      </c>
      <c r="O113" s="67">
        <v>2530</v>
      </c>
      <c r="P113" s="68">
        <f>Table224523689101112[[#This Row],[PEMBULATAN]]*O113</f>
        <v>10120</v>
      </c>
    </row>
    <row r="114" spans="1:16" ht="32.25" customHeight="1" x14ac:dyDescent="0.2">
      <c r="A114" s="94"/>
      <c r="B114" s="79"/>
      <c r="C114" s="77" t="s">
        <v>1063</v>
      </c>
      <c r="D114" s="82" t="s">
        <v>55</v>
      </c>
      <c r="E114" s="13">
        <v>44420</v>
      </c>
      <c r="F114" s="80" t="s">
        <v>170</v>
      </c>
      <c r="G114" s="13">
        <v>44421</v>
      </c>
      <c r="H114" s="81" t="s">
        <v>803</v>
      </c>
      <c r="I114" s="16">
        <v>54</v>
      </c>
      <c r="J114" s="16">
        <v>25</v>
      </c>
      <c r="K114" s="16">
        <v>24</v>
      </c>
      <c r="L114" s="16">
        <v>14</v>
      </c>
      <c r="M114" s="87">
        <v>8.1</v>
      </c>
      <c r="N114" s="76">
        <v>14</v>
      </c>
      <c r="O114" s="67">
        <v>2530</v>
      </c>
      <c r="P114" s="68">
        <f>Table224523689101112[[#This Row],[PEMBULATAN]]*O114</f>
        <v>35420</v>
      </c>
    </row>
    <row r="115" spans="1:16" ht="32.25" customHeight="1" x14ac:dyDescent="0.2">
      <c r="A115" s="94"/>
      <c r="B115" s="79"/>
      <c r="C115" s="77" t="s">
        <v>1064</v>
      </c>
      <c r="D115" s="82" t="s">
        <v>55</v>
      </c>
      <c r="E115" s="13">
        <v>44420</v>
      </c>
      <c r="F115" s="80" t="s">
        <v>170</v>
      </c>
      <c r="G115" s="13">
        <v>44421</v>
      </c>
      <c r="H115" s="81" t="s">
        <v>803</v>
      </c>
      <c r="I115" s="16">
        <v>90</v>
      </c>
      <c r="J115" s="16">
        <v>33</v>
      </c>
      <c r="K115" s="16">
        <v>23</v>
      </c>
      <c r="L115" s="16">
        <v>13</v>
      </c>
      <c r="M115" s="87">
        <v>17.077500000000001</v>
      </c>
      <c r="N115" s="76">
        <v>17</v>
      </c>
      <c r="O115" s="67">
        <v>2530</v>
      </c>
      <c r="P115" s="68">
        <f>Table224523689101112[[#This Row],[PEMBULATAN]]*O115</f>
        <v>43010</v>
      </c>
    </row>
    <row r="116" spans="1:16" ht="32.25" customHeight="1" x14ac:dyDescent="0.2">
      <c r="A116" s="94"/>
      <c r="B116" s="79"/>
      <c r="C116" s="77" t="s">
        <v>1065</v>
      </c>
      <c r="D116" s="82" t="s">
        <v>55</v>
      </c>
      <c r="E116" s="13">
        <v>44420</v>
      </c>
      <c r="F116" s="80" t="s">
        <v>170</v>
      </c>
      <c r="G116" s="13">
        <v>44421</v>
      </c>
      <c r="H116" s="81" t="s">
        <v>803</v>
      </c>
      <c r="I116" s="16">
        <v>80</v>
      </c>
      <c r="J116" s="16">
        <v>51</v>
      </c>
      <c r="K116" s="16">
        <v>33</v>
      </c>
      <c r="L116" s="16">
        <v>11</v>
      </c>
      <c r="M116" s="87">
        <v>33.659999999999997</v>
      </c>
      <c r="N116" s="76">
        <v>34</v>
      </c>
      <c r="O116" s="67">
        <v>2530</v>
      </c>
      <c r="P116" s="68">
        <f>Table224523689101112[[#This Row],[PEMBULATAN]]*O116</f>
        <v>86020</v>
      </c>
    </row>
    <row r="117" spans="1:16" ht="32.25" customHeight="1" x14ac:dyDescent="0.2">
      <c r="A117" s="94"/>
      <c r="B117" s="79"/>
      <c r="C117" s="77" t="s">
        <v>1066</v>
      </c>
      <c r="D117" s="82" t="s">
        <v>55</v>
      </c>
      <c r="E117" s="13">
        <v>44420</v>
      </c>
      <c r="F117" s="80" t="s">
        <v>170</v>
      </c>
      <c r="G117" s="13">
        <v>44421</v>
      </c>
      <c r="H117" s="81" t="s">
        <v>803</v>
      </c>
      <c r="I117" s="16">
        <v>84</v>
      </c>
      <c r="J117" s="16">
        <v>60</v>
      </c>
      <c r="K117" s="16">
        <v>23</v>
      </c>
      <c r="L117" s="16">
        <v>24</v>
      </c>
      <c r="M117" s="87">
        <v>28.98</v>
      </c>
      <c r="N117" s="76">
        <v>29</v>
      </c>
      <c r="O117" s="67">
        <v>2530</v>
      </c>
      <c r="P117" s="68">
        <f>Table224523689101112[[#This Row],[PEMBULATAN]]*O117</f>
        <v>73370</v>
      </c>
    </row>
    <row r="118" spans="1:16" ht="32.25" customHeight="1" x14ac:dyDescent="0.2">
      <c r="A118" s="94"/>
      <c r="B118" s="79"/>
      <c r="C118" s="77" t="s">
        <v>1067</v>
      </c>
      <c r="D118" s="82" t="s">
        <v>55</v>
      </c>
      <c r="E118" s="13">
        <v>44420</v>
      </c>
      <c r="F118" s="80" t="s">
        <v>170</v>
      </c>
      <c r="G118" s="13">
        <v>44421</v>
      </c>
      <c r="H118" s="81" t="s">
        <v>803</v>
      </c>
      <c r="I118" s="16">
        <v>45</v>
      </c>
      <c r="J118" s="16">
        <v>53</v>
      </c>
      <c r="K118" s="16">
        <v>25</v>
      </c>
      <c r="L118" s="16">
        <v>4</v>
      </c>
      <c r="M118" s="87">
        <v>14.90625</v>
      </c>
      <c r="N118" s="76">
        <v>15</v>
      </c>
      <c r="O118" s="67">
        <v>2530</v>
      </c>
      <c r="P118" s="68">
        <f>Table224523689101112[[#This Row],[PEMBULATAN]]*O118</f>
        <v>37950</v>
      </c>
    </row>
    <row r="119" spans="1:16" ht="32.25" customHeight="1" x14ac:dyDescent="0.2">
      <c r="A119" s="94"/>
      <c r="B119" s="79"/>
      <c r="C119" s="77" t="s">
        <v>1068</v>
      </c>
      <c r="D119" s="82" t="s">
        <v>55</v>
      </c>
      <c r="E119" s="13">
        <v>44420</v>
      </c>
      <c r="F119" s="80" t="s">
        <v>170</v>
      </c>
      <c r="G119" s="13">
        <v>44421</v>
      </c>
      <c r="H119" s="81" t="s">
        <v>803</v>
      </c>
      <c r="I119" s="16">
        <v>89</v>
      </c>
      <c r="J119" s="16">
        <v>55</v>
      </c>
      <c r="K119" s="16">
        <v>54</v>
      </c>
      <c r="L119" s="16">
        <v>3</v>
      </c>
      <c r="M119" s="87">
        <v>66.082499999999996</v>
      </c>
      <c r="N119" s="76">
        <v>66</v>
      </c>
      <c r="O119" s="67">
        <v>2530</v>
      </c>
      <c r="P119" s="68">
        <f>Table224523689101112[[#This Row],[PEMBULATAN]]*O119</f>
        <v>166980</v>
      </c>
    </row>
    <row r="120" spans="1:16" ht="32.25" customHeight="1" x14ac:dyDescent="0.2">
      <c r="A120" s="94"/>
      <c r="B120" s="79"/>
      <c r="C120" s="77" t="s">
        <v>1069</v>
      </c>
      <c r="D120" s="82" t="s">
        <v>55</v>
      </c>
      <c r="E120" s="13">
        <v>44420</v>
      </c>
      <c r="F120" s="80" t="s">
        <v>170</v>
      </c>
      <c r="G120" s="13">
        <v>44421</v>
      </c>
      <c r="H120" s="81" t="s">
        <v>803</v>
      </c>
      <c r="I120" s="16">
        <v>55</v>
      </c>
      <c r="J120" s="16">
        <v>45</v>
      </c>
      <c r="K120" s="16">
        <v>34</v>
      </c>
      <c r="L120" s="16">
        <v>3</v>
      </c>
      <c r="M120" s="87">
        <v>21.037500000000001</v>
      </c>
      <c r="N120" s="76">
        <v>21</v>
      </c>
      <c r="O120" s="67">
        <v>2530</v>
      </c>
      <c r="P120" s="68">
        <f>Table224523689101112[[#This Row],[PEMBULATAN]]*O120</f>
        <v>53130</v>
      </c>
    </row>
    <row r="121" spans="1:16" ht="32.25" customHeight="1" x14ac:dyDescent="0.2">
      <c r="A121" s="94"/>
      <c r="B121" s="79"/>
      <c r="C121" s="77" t="s">
        <v>1070</v>
      </c>
      <c r="D121" s="82" t="s">
        <v>55</v>
      </c>
      <c r="E121" s="13">
        <v>44420</v>
      </c>
      <c r="F121" s="80" t="s">
        <v>170</v>
      </c>
      <c r="G121" s="13">
        <v>44421</v>
      </c>
      <c r="H121" s="81" t="s">
        <v>803</v>
      </c>
      <c r="I121" s="16">
        <v>41</v>
      </c>
      <c r="J121" s="16">
        <v>29</v>
      </c>
      <c r="K121" s="16">
        <v>24</v>
      </c>
      <c r="L121" s="16">
        <v>4</v>
      </c>
      <c r="M121" s="87">
        <v>7.1340000000000003</v>
      </c>
      <c r="N121" s="76">
        <v>7</v>
      </c>
      <c r="O121" s="67">
        <v>2530</v>
      </c>
      <c r="P121" s="68">
        <f>Table224523689101112[[#This Row],[PEMBULATAN]]*O121</f>
        <v>17710</v>
      </c>
    </row>
    <row r="122" spans="1:16" ht="32.25" customHeight="1" x14ac:dyDescent="0.2">
      <c r="A122" s="94"/>
      <c r="B122" s="79"/>
      <c r="C122" s="77" t="s">
        <v>1071</v>
      </c>
      <c r="D122" s="82" t="s">
        <v>55</v>
      </c>
      <c r="E122" s="13">
        <v>44420</v>
      </c>
      <c r="F122" s="80" t="s">
        <v>170</v>
      </c>
      <c r="G122" s="13">
        <v>44421</v>
      </c>
      <c r="H122" s="81" t="s">
        <v>803</v>
      </c>
      <c r="I122" s="16">
        <v>89</v>
      </c>
      <c r="J122" s="16">
        <v>39</v>
      </c>
      <c r="K122" s="16">
        <v>1</v>
      </c>
      <c r="L122" s="16">
        <v>8</v>
      </c>
      <c r="M122" s="87">
        <v>0.86775000000000002</v>
      </c>
      <c r="N122" s="76">
        <v>8</v>
      </c>
      <c r="O122" s="67">
        <v>2530</v>
      </c>
      <c r="P122" s="68">
        <f>Table224523689101112[[#This Row],[PEMBULATAN]]*O122</f>
        <v>20240</v>
      </c>
    </row>
    <row r="123" spans="1:16" ht="32.25" customHeight="1" x14ac:dyDescent="0.2">
      <c r="A123" s="94"/>
      <c r="B123" s="79"/>
      <c r="C123" s="77" t="s">
        <v>1072</v>
      </c>
      <c r="D123" s="82" t="s">
        <v>55</v>
      </c>
      <c r="E123" s="13">
        <v>44420</v>
      </c>
      <c r="F123" s="80" t="s">
        <v>170</v>
      </c>
      <c r="G123" s="13">
        <v>44421</v>
      </c>
      <c r="H123" s="81" t="s">
        <v>803</v>
      </c>
      <c r="I123" s="16">
        <v>50</v>
      </c>
      <c r="J123" s="16">
        <v>33</v>
      </c>
      <c r="K123" s="16">
        <v>35</v>
      </c>
      <c r="L123" s="16">
        <v>20</v>
      </c>
      <c r="M123" s="87">
        <v>14.4375</v>
      </c>
      <c r="N123" s="76">
        <v>20</v>
      </c>
      <c r="O123" s="67">
        <v>2530</v>
      </c>
      <c r="P123" s="68">
        <f>Table224523689101112[[#This Row],[PEMBULATAN]]*O123</f>
        <v>50600</v>
      </c>
    </row>
    <row r="124" spans="1:16" ht="32.25" customHeight="1" x14ac:dyDescent="0.2">
      <c r="A124" s="94"/>
      <c r="B124" s="79"/>
      <c r="C124" s="77" t="s">
        <v>1073</v>
      </c>
      <c r="D124" s="82" t="s">
        <v>55</v>
      </c>
      <c r="E124" s="13">
        <v>44420</v>
      </c>
      <c r="F124" s="80" t="s">
        <v>170</v>
      </c>
      <c r="G124" s="13">
        <v>44421</v>
      </c>
      <c r="H124" s="81" t="s">
        <v>803</v>
      </c>
      <c r="I124" s="16">
        <v>38</v>
      </c>
      <c r="J124" s="16">
        <v>28</v>
      </c>
      <c r="K124" s="16">
        <v>15</v>
      </c>
      <c r="L124" s="16">
        <v>1</v>
      </c>
      <c r="M124" s="87">
        <v>3.99</v>
      </c>
      <c r="N124" s="76">
        <v>4</v>
      </c>
      <c r="O124" s="67">
        <v>2530</v>
      </c>
      <c r="P124" s="68">
        <f>Table224523689101112[[#This Row],[PEMBULATAN]]*O124</f>
        <v>10120</v>
      </c>
    </row>
    <row r="125" spans="1:16" ht="32.25" customHeight="1" x14ac:dyDescent="0.2">
      <c r="A125" s="94"/>
      <c r="B125" s="79"/>
      <c r="C125" s="77" t="s">
        <v>1074</v>
      </c>
      <c r="D125" s="82" t="s">
        <v>55</v>
      </c>
      <c r="E125" s="13">
        <v>44420</v>
      </c>
      <c r="F125" s="80" t="s">
        <v>170</v>
      </c>
      <c r="G125" s="13">
        <v>44421</v>
      </c>
      <c r="H125" s="81" t="s">
        <v>803</v>
      </c>
      <c r="I125" s="16">
        <v>154</v>
      </c>
      <c r="J125" s="16">
        <v>19</v>
      </c>
      <c r="K125" s="16">
        <v>15</v>
      </c>
      <c r="L125" s="16">
        <v>10</v>
      </c>
      <c r="M125" s="87">
        <v>10.9725</v>
      </c>
      <c r="N125" s="76">
        <v>11</v>
      </c>
      <c r="O125" s="67">
        <v>2530</v>
      </c>
      <c r="P125" s="68">
        <f>Table224523689101112[[#This Row],[PEMBULATAN]]*O125</f>
        <v>27830</v>
      </c>
    </row>
    <row r="126" spans="1:16" ht="32.25" customHeight="1" x14ac:dyDescent="0.2">
      <c r="A126" s="94"/>
      <c r="B126" s="79"/>
      <c r="C126" s="77" t="s">
        <v>1075</v>
      </c>
      <c r="D126" s="82" t="s">
        <v>55</v>
      </c>
      <c r="E126" s="13">
        <v>44420</v>
      </c>
      <c r="F126" s="80" t="s">
        <v>170</v>
      </c>
      <c r="G126" s="13">
        <v>44421</v>
      </c>
      <c r="H126" s="81" t="s">
        <v>803</v>
      </c>
      <c r="I126" s="16">
        <v>34</v>
      </c>
      <c r="J126" s="16">
        <v>39</v>
      </c>
      <c r="K126" s="16">
        <v>29</v>
      </c>
      <c r="L126" s="16">
        <v>11</v>
      </c>
      <c r="M126" s="87">
        <v>9.6135000000000002</v>
      </c>
      <c r="N126" s="76">
        <v>11</v>
      </c>
      <c r="O126" s="67">
        <v>2530</v>
      </c>
      <c r="P126" s="68">
        <f>Table224523689101112[[#This Row],[PEMBULATAN]]*O126</f>
        <v>27830</v>
      </c>
    </row>
    <row r="127" spans="1:16" ht="32.25" customHeight="1" x14ac:dyDescent="0.2">
      <c r="A127" s="94"/>
      <c r="B127" s="79"/>
      <c r="C127" s="77" t="s">
        <v>1076</v>
      </c>
      <c r="D127" s="82" t="s">
        <v>55</v>
      </c>
      <c r="E127" s="13">
        <v>44420</v>
      </c>
      <c r="F127" s="80" t="s">
        <v>170</v>
      </c>
      <c r="G127" s="13">
        <v>44421</v>
      </c>
      <c r="H127" s="81" t="s">
        <v>803</v>
      </c>
      <c r="I127" s="16">
        <v>95</v>
      </c>
      <c r="J127" s="16">
        <v>33</v>
      </c>
      <c r="K127" s="16">
        <v>39</v>
      </c>
      <c r="L127" s="16">
        <v>15</v>
      </c>
      <c r="M127" s="87">
        <v>30.56625</v>
      </c>
      <c r="N127" s="76">
        <v>31</v>
      </c>
      <c r="O127" s="67">
        <v>2530</v>
      </c>
      <c r="P127" s="68">
        <f>Table224523689101112[[#This Row],[PEMBULATAN]]*O127</f>
        <v>78430</v>
      </c>
    </row>
    <row r="128" spans="1:16" ht="32.25" customHeight="1" x14ac:dyDescent="0.2">
      <c r="A128" s="94"/>
      <c r="B128" s="79"/>
      <c r="C128" s="77" t="s">
        <v>1077</v>
      </c>
      <c r="D128" s="82" t="s">
        <v>55</v>
      </c>
      <c r="E128" s="13">
        <v>44420</v>
      </c>
      <c r="F128" s="80" t="s">
        <v>170</v>
      </c>
      <c r="G128" s="13">
        <v>44421</v>
      </c>
      <c r="H128" s="81" t="s">
        <v>803</v>
      </c>
      <c r="I128" s="16">
        <v>32</v>
      </c>
      <c r="J128" s="16">
        <v>23</v>
      </c>
      <c r="K128" s="16">
        <v>12</v>
      </c>
      <c r="L128" s="16">
        <v>2</v>
      </c>
      <c r="M128" s="87">
        <v>2.2080000000000002</v>
      </c>
      <c r="N128" s="76">
        <v>2</v>
      </c>
      <c r="O128" s="67">
        <v>2530</v>
      </c>
      <c r="P128" s="68">
        <f>Table224523689101112[[#This Row],[PEMBULATAN]]*O128</f>
        <v>5060</v>
      </c>
    </row>
    <row r="129" spans="1:16" ht="32.25" customHeight="1" x14ac:dyDescent="0.2">
      <c r="A129" s="94"/>
      <c r="B129" s="79"/>
      <c r="C129" s="77" t="s">
        <v>1078</v>
      </c>
      <c r="D129" s="82" t="s">
        <v>55</v>
      </c>
      <c r="E129" s="13">
        <v>44420</v>
      </c>
      <c r="F129" s="80" t="s">
        <v>170</v>
      </c>
      <c r="G129" s="13">
        <v>44421</v>
      </c>
      <c r="H129" s="81" t="s">
        <v>803</v>
      </c>
      <c r="I129" s="16">
        <v>43</v>
      </c>
      <c r="J129" s="16">
        <v>31</v>
      </c>
      <c r="K129" s="16">
        <v>23</v>
      </c>
      <c r="L129" s="16">
        <v>12</v>
      </c>
      <c r="M129" s="87">
        <v>7.6647499999999997</v>
      </c>
      <c r="N129" s="76">
        <v>12</v>
      </c>
      <c r="O129" s="67">
        <v>2530</v>
      </c>
      <c r="P129" s="68">
        <f>Table224523689101112[[#This Row],[PEMBULATAN]]*O129</f>
        <v>30360</v>
      </c>
    </row>
    <row r="130" spans="1:16" ht="32.25" customHeight="1" x14ac:dyDescent="0.2">
      <c r="A130" s="94"/>
      <c r="B130" s="79"/>
      <c r="C130" s="77" t="s">
        <v>1079</v>
      </c>
      <c r="D130" s="82" t="s">
        <v>55</v>
      </c>
      <c r="E130" s="13">
        <v>44420</v>
      </c>
      <c r="F130" s="80" t="s">
        <v>170</v>
      </c>
      <c r="G130" s="13">
        <v>44421</v>
      </c>
      <c r="H130" s="81" t="s">
        <v>803</v>
      </c>
      <c r="I130" s="16">
        <v>35</v>
      </c>
      <c r="J130" s="16">
        <v>22</v>
      </c>
      <c r="K130" s="16">
        <v>10</v>
      </c>
      <c r="L130" s="16">
        <v>5</v>
      </c>
      <c r="M130" s="87">
        <v>1.925</v>
      </c>
      <c r="N130" s="76">
        <v>5</v>
      </c>
      <c r="O130" s="67">
        <v>2530</v>
      </c>
      <c r="P130" s="68">
        <f>Table224523689101112[[#This Row],[PEMBULATAN]]*O130</f>
        <v>12650</v>
      </c>
    </row>
    <row r="131" spans="1:16" ht="32.25" customHeight="1" x14ac:dyDescent="0.2">
      <c r="A131" s="94"/>
      <c r="B131" s="79"/>
      <c r="C131" s="77" t="s">
        <v>1080</v>
      </c>
      <c r="D131" s="82" t="s">
        <v>55</v>
      </c>
      <c r="E131" s="13">
        <v>44420</v>
      </c>
      <c r="F131" s="80" t="s">
        <v>170</v>
      </c>
      <c r="G131" s="13">
        <v>44421</v>
      </c>
      <c r="H131" s="81" t="s">
        <v>803</v>
      </c>
      <c r="I131" s="16">
        <v>45</v>
      </c>
      <c r="J131" s="16">
        <v>25</v>
      </c>
      <c r="K131" s="16">
        <v>32</v>
      </c>
      <c r="L131" s="16">
        <v>9</v>
      </c>
      <c r="M131" s="87">
        <v>9</v>
      </c>
      <c r="N131" s="76">
        <v>9</v>
      </c>
      <c r="O131" s="67">
        <v>2530</v>
      </c>
      <c r="P131" s="68">
        <f>Table224523689101112[[#This Row],[PEMBULATAN]]*O131</f>
        <v>22770</v>
      </c>
    </row>
    <row r="132" spans="1:16" ht="32.25" customHeight="1" x14ac:dyDescent="0.2">
      <c r="A132" s="94"/>
      <c r="B132" s="79"/>
      <c r="C132" s="77" t="s">
        <v>1081</v>
      </c>
      <c r="D132" s="82" t="s">
        <v>55</v>
      </c>
      <c r="E132" s="13">
        <v>44420</v>
      </c>
      <c r="F132" s="80" t="s">
        <v>170</v>
      </c>
      <c r="G132" s="13">
        <v>44421</v>
      </c>
      <c r="H132" s="81" t="s">
        <v>803</v>
      </c>
      <c r="I132" s="16">
        <v>25</v>
      </c>
      <c r="J132" s="16">
        <v>20</v>
      </c>
      <c r="K132" s="16">
        <v>30</v>
      </c>
      <c r="L132" s="16">
        <v>13</v>
      </c>
      <c r="M132" s="87">
        <v>3.75</v>
      </c>
      <c r="N132" s="76">
        <v>13</v>
      </c>
      <c r="O132" s="67">
        <v>2530</v>
      </c>
      <c r="P132" s="68">
        <f>Table224523689101112[[#This Row],[PEMBULATAN]]*O132</f>
        <v>32890</v>
      </c>
    </row>
    <row r="133" spans="1:16" ht="32.25" customHeight="1" x14ac:dyDescent="0.2">
      <c r="A133" s="94"/>
      <c r="B133" s="79"/>
      <c r="C133" s="77" t="s">
        <v>1082</v>
      </c>
      <c r="D133" s="82" t="s">
        <v>55</v>
      </c>
      <c r="E133" s="13">
        <v>44420</v>
      </c>
      <c r="F133" s="80" t="s">
        <v>170</v>
      </c>
      <c r="G133" s="13">
        <v>44421</v>
      </c>
      <c r="H133" s="81" t="s">
        <v>803</v>
      </c>
      <c r="I133" s="16">
        <v>50</v>
      </c>
      <c r="J133" s="16">
        <v>39</v>
      </c>
      <c r="K133" s="16">
        <v>21</v>
      </c>
      <c r="L133" s="16">
        <v>31</v>
      </c>
      <c r="M133" s="87">
        <v>10.237500000000001</v>
      </c>
      <c r="N133" s="76">
        <v>31</v>
      </c>
      <c r="O133" s="67">
        <v>2530</v>
      </c>
      <c r="P133" s="68">
        <f>Table224523689101112[[#This Row],[PEMBULATAN]]*O133</f>
        <v>78430</v>
      </c>
    </row>
    <row r="134" spans="1:16" ht="32.25" customHeight="1" x14ac:dyDescent="0.2">
      <c r="A134" s="94"/>
      <c r="B134" s="79"/>
      <c r="C134" s="77" t="s">
        <v>1083</v>
      </c>
      <c r="D134" s="82" t="s">
        <v>55</v>
      </c>
      <c r="E134" s="13">
        <v>44420</v>
      </c>
      <c r="F134" s="80" t="s">
        <v>170</v>
      </c>
      <c r="G134" s="13">
        <v>44421</v>
      </c>
      <c r="H134" s="81" t="s">
        <v>803</v>
      </c>
      <c r="I134" s="16">
        <v>100</v>
      </c>
      <c r="J134" s="16">
        <v>50</v>
      </c>
      <c r="K134" s="16">
        <v>30</v>
      </c>
      <c r="L134" s="16">
        <v>19</v>
      </c>
      <c r="M134" s="87">
        <v>37.5</v>
      </c>
      <c r="N134" s="76">
        <v>38</v>
      </c>
      <c r="O134" s="67">
        <v>2530</v>
      </c>
      <c r="P134" s="68">
        <f>Table224523689101112[[#This Row],[PEMBULATAN]]*O134</f>
        <v>96140</v>
      </c>
    </row>
    <row r="135" spans="1:16" ht="32.25" customHeight="1" x14ac:dyDescent="0.2">
      <c r="A135" s="94"/>
      <c r="B135" s="98"/>
      <c r="C135" s="77" t="s">
        <v>1084</v>
      </c>
      <c r="D135" s="82" t="s">
        <v>55</v>
      </c>
      <c r="E135" s="13">
        <v>44420</v>
      </c>
      <c r="F135" s="80" t="s">
        <v>170</v>
      </c>
      <c r="G135" s="13">
        <v>44421</v>
      </c>
      <c r="H135" s="81" t="s">
        <v>803</v>
      </c>
      <c r="I135" s="16">
        <v>83</v>
      </c>
      <c r="J135" s="16">
        <v>34</v>
      </c>
      <c r="K135" s="16">
        <v>80</v>
      </c>
      <c r="L135" s="16">
        <v>32</v>
      </c>
      <c r="M135" s="87">
        <v>56.44</v>
      </c>
      <c r="N135" s="76">
        <v>57</v>
      </c>
      <c r="O135" s="67">
        <v>2530</v>
      </c>
      <c r="P135" s="68">
        <f>Table224523689101112[[#This Row],[PEMBULATAN]]*O135</f>
        <v>144210</v>
      </c>
    </row>
    <row r="136" spans="1:16" ht="32.25" customHeight="1" x14ac:dyDescent="0.2">
      <c r="A136" s="94"/>
      <c r="B136" s="79" t="s">
        <v>1085</v>
      </c>
      <c r="C136" s="77" t="s">
        <v>1086</v>
      </c>
      <c r="D136" s="82" t="s">
        <v>55</v>
      </c>
      <c r="E136" s="13">
        <v>44420</v>
      </c>
      <c r="F136" s="80" t="s">
        <v>170</v>
      </c>
      <c r="G136" s="13">
        <v>44421</v>
      </c>
      <c r="H136" s="81" t="s">
        <v>803</v>
      </c>
      <c r="I136" s="16">
        <v>60</v>
      </c>
      <c r="J136" s="16">
        <v>41</v>
      </c>
      <c r="K136" s="16">
        <v>50</v>
      </c>
      <c r="L136" s="16">
        <v>9</v>
      </c>
      <c r="M136" s="87">
        <v>30.75</v>
      </c>
      <c r="N136" s="76">
        <v>31</v>
      </c>
      <c r="O136" s="67">
        <v>2530</v>
      </c>
      <c r="P136" s="68">
        <f>Table224523689101112[[#This Row],[PEMBULATAN]]*O136</f>
        <v>78430</v>
      </c>
    </row>
    <row r="137" spans="1:16" ht="32.25" customHeight="1" x14ac:dyDescent="0.2">
      <c r="A137" s="94"/>
      <c r="B137" s="79"/>
      <c r="C137" s="77" t="s">
        <v>1087</v>
      </c>
      <c r="D137" s="82" t="s">
        <v>55</v>
      </c>
      <c r="E137" s="13">
        <v>44420</v>
      </c>
      <c r="F137" s="80" t="s">
        <v>170</v>
      </c>
      <c r="G137" s="13">
        <v>44421</v>
      </c>
      <c r="H137" s="81" t="s">
        <v>803</v>
      </c>
      <c r="I137" s="16">
        <v>44</v>
      </c>
      <c r="J137" s="16">
        <v>56</v>
      </c>
      <c r="K137" s="16">
        <v>25</v>
      </c>
      <c r="L137" s="16">
        <v>12</v>
      </c>
      <c r="M137" s="87">
        <v>15.4</v>
      </c>
      <c r="N137" s="76">
        <v>16</v>
      </c>
      <c r="O137" s="67">
        <v>2530</v>
      </c>
      <c r="P137" s="68">
        <f>Table224523689101112[[#This Row],[PEMBULATAN]]*O137</f>
        <v>40480</v>
      </c>
    </row>
    <row r="138" spans="1:16" ht="32.25" customHeight="1" x14ac:dyDescent="0.2">
      <c r="A138" s="94"/>
      <c r="B138" s="79"/>
      <c r="C138" s="77" t="s">
        <v>1088</v>
      </c>
      <c r="D138" s="82" t="s">
        <v>55</v>
      </c>
      <c r="E138" s="13">
        <v>44420</v>
      </c>
      <c r="F138" s="80" t="s">
        <v>170</v>
      </c>
      <c r="G138" s="13">
        <v>44421</v>
      </c>
      <c r="H138" s="81" t="s">
        <v>803</v>
      </c>
      <c r="I138" s="16">
        <v>35</v>
      </c>
      <c r="J138" s="16">
        <v>30</v>
      </c>
      <c r="K138" s="16">
        <v>33</v>
      </c>
      <c r="L138" s="16">
        <v>20</v>
      </c>
      <c r="M138" s="87">
        <v>8.6624999999999996</v>
      </c>
      <c r="N138" s="76">
        <v>20</v>
      </c>
      <c r="O138" s="67">
        <v>2530</v>
      </c>
      <c r="P138" s="68">
        <f>Table224523689101112[[#This Row],[PEMBULATAN]]*O138</f>
        <v>50600</v>
      </c>
    </row>
    <row r="139" spans="1:16" ht="32.25" customHeight="1" x14ac:dyDescent="0.2">
      <c r="A139" s="94"/>
      <c r="B139" s="79"/>
      <c r="C139" s="77" t="s">
        <v>1089</v>
      </c>
      <c r="D139" s="82" t="s">
        <v>55</v>
      </c>
      <c r="E139" s="13">
        <v>44420</v>
      </c>
      <c r="F139" s="80" t="s">
        <v>170</v>
      </c>
      <c r="G139" s="13">
        <v>44421</v>
      </c>
      <c r="H139" s="81" t="s">
        <v>803</v>
      </c>
      <c r="I139" s="16">
        <v>40</v>
      </c>
      <c r="J139" s="16">
        <v>50</v>
      </c>
      <c r="K139" s="16">
        <v>22</v>
      </c>
      <c r="L139" s="16">
        <v>3</v>
      </c>
      <c r="M139" s="87">
        <v>11</v>
      </c>
      <c r="N139" s="76">
        <v>11</v>
      </c>
      <c r="O139" s="67">
        <v>2530</v>
      </c>
      <c r="P139" s="68">
        <f>Table224523689101112[[#This Row],[PEMBULATAN]]*O139</f>
        <v>27830</v>
      </c>
    </row>
    <row r="140" spans="1:16" ht="32.25" customHeight="1" x14ac:dyDescent="0.2">
      <c r="A140" s="94"/>
      <c r="B140" s="79"/>
      <c r="C140" s="77" t="s">
        <v>1090</v>
      </c>
      <c r="D140" s="82" t="s">
        <v>55</v>
      </c>
      <c r="E140" s="13">
        <v>44420</v>
      </c>
      <c r="F140" s="80" t="s">
        <v>170</v>
      </c>
      <c r="G140" s="13">
        <v>44421</v>
      </c>
      <c r="H140" s="81" t="s">
        <v>803</v>
      </c>
      <c r="I140" s="16">
        <v>70</v>
      </c>
      <c r="J140" s="16">
        <v>48</v>
      </c>
      <c r="K140" s="16">
        <v>26</v>
      </c>
      <c r="L140" s="16">
        <v>10</v>
      </c>
      <c r="M140" s="87">
        <v>21.84</v>
      </c>
      <c r="N140" s="76">
        <v>22</v>
      </c>
      <c r="O140" s="67">
        <v>2530</v>
      </c>
      <c r="P140" s="68">
        <f>Table224523689101112[[#This Row],[PEMBULATAN]]*O140</f>
        <v>55660</v>
      </c>
    </row>
    <row r="141" spans="1:16" ht="32.25" customHeight="1" x14ac:dyDescent="0.2">
      <c r="A141" s="94"/>
      <c r="B141" s="79"/>
      <c r="C141" s="77" t="s">
        <v>1091</v>
      </c>
      <c r="D141" s="82" t="s">
        <v>55</v>
      </c>
      <c r="E141" s="13">
        <v>44420</v>
      </c>
      <c r="F141" s="80" t="s">
        <v>170</v>
      </c>
      <c r="G141" s="13">
        <v>44421</v>
      </c>
      <c r="H141" s="81" t="s">
        <v>803</v>
      </c>
      <c r="I141" s="16">
        <v>60</v>
      </c>
      <c r="J141" s="16">
        <v>41</v>
      </c>
      <c r="K141" s="16">
        <v>36</v>
      </c>
      <c r="L141" s="16">
        <v>8</v>
      </c>
      <c r="M141" s="87">
        <v>22.14</v>
      </c>
      <c r="N141" s="76">
        <v>21</v>
      </c>
      <c r="O141" s="67">
        <v>2530</v>
      </c>
      <c r="P141" s="68">
        <f>Table224523689101112[[#This Row],[PEMBULATAN]]*O141</f>
        <v>53130</v>
      </c>
    </row>
    <row r="142" spans="1:16" ht="32.25" customHeight="1" x14ac:dyDescent="0.2">
      <c r="A142" s="14"/>
      <c r="B142" s="14"/>
      <c r="C142" s="9" t="s">
        <v>1092</v>
      </c>
      <c r="D142" s="80" t="s">
        <v>55</v>
      </c>
      <c r="E142" s="13">
        <v>44420</v>
      </c>
      <c r="F142" s="80" t="s">
        <v>170</v>
      </c>
      <c r="G142" s="13">
        <v>44421</v>
      </c>
      <c r="H142" s="10" t="s">
        <v>803</v>
      </c>
      <c r="I142" s="1">
        <v>75</v>
      </c>
      <c r="J142" s="1">
        <v>51</v>
      </c>
      <c r="K142" s="1">
        <v>20</v>
      </c>
      <c r="L142" s="1">
        <v>4</v>
      </c>
      <c r="M142" s="86">
        <v>19.125</v>
      </c>
      <c r="N142" s="8">
        <v>19</v>
      </c>
      <c r="O142" s="67">
        <v>2530</v>
      </c>
      <c r="P142" s="68">
        <f>Table224523689101112[[#This Row],[PEMBULATAN]]*O142</f>
        <v>48070</v>
      </c>
    </row>
    <row r="143" spans="1:16" ht="32.25" customHeight="1" x14ac:dyDescent="0.2">
      <c r="A143" s="14"/>
      <c r="B143" s="14"/>
      <c r="C143" s="77" t="s">
        <v>1093</v>
      </c>
      <c r="D143" s="82" t="s">
        <v>55</v>
      </c>
      <c r="E143" s="13">
        <v>44420</v>
      </c>
      <c r="F143" s="80" t="s">
        <v>170</v>
      </c>
      <c r="G143" s="13">
        <v>44421</v>
      </c>
      <c r="H143" s="81" t="s">
        <v>803</v>
      </c>
      <c r="I143" s="16">
        <v>38</v>
      </c>
      <c r="J143" s="16">
        <v>24</v>
      </c>
      <c r="K143" s="16">
        <v>19</v>
      </c>
      <c r="L143" s="16">
        <v>1</v>
      </c>
      <c r="M143" s="87">
        <v>4.3319999999999999</v>
      </c>
      <c r="N143" s="76">
        <v>5</v>
      </c>
      <c r="O143" s="67">
        <v>2530</v>
      </c>
      <c r="P143" s="68">
        <f>Table224523689101112[[#This Row],[PEMBULATAN]]*O143</f>
        <v>12650</v>
      </c>
    </row>
    <row r="144" spans="1:16" ht="32.25" customHeight="1" x14ac:dyDescent="0.2">
      <c r="A144" s="14"/>
      <c r="B144" s="14"/>
      <c r="C144" s="77" t="s">
        <v>1094</v>
      </c>
      <c r="D144" s="82" t="s">
        <v>55</v>
      </c>
      <c r="E144" s="13">
        <v>44420</v>
      </c>
      <c r="F144" s="80" t="s">
        <v>170</v>
      </c>
      <c r="G144" s="13">
        <v>44421</v>
      </c>
      <c r="H144" s="81" t="s">
        <v>803</v>
      </c>
      <c r="I144" s="16">
        <v>59</v>
      </c>
      <c r="J144" s="16">
        <v>39</v>
      </c>
      <c r="K144" s="16">
        <v>58</v>
      </c>
      <c r="L144" s="16">
        <v>3</v>
      </c>
      <c r="M144" s="87">
        <v>33.3645</v>
      </c>
      <c r="N144" s="76">
        <v>34</v>
      </c>
      <c r="O144" s="67">
        <v>2530</v>
      </c>
      <c r="P144" s="68">
        <f>Table224523689101112[[#This Row],[PEMBULATAN]]*O144</f>
        <v>86020</v>
      </c>
    </row>
    <row r="145" spans="1:16" ht="32.25" customHeight="1" x14ac:dyDescent="0.2">
      <c r="A145" s="14"/>
      <c r="B145" s="14"/>
      <c r="C145" s="77" t="s">
        <v>1095</v>
      </c>
      <c r="D145" s="82" t="s">
        <v>55</v>
      </c>
      <c r="E145" s="13">
        <v>44420</v>
      </c>
      <c r="F145" s="80" t="s">
        <v>170</v>
      </c>
      <c r="G145" s="13">
        <v>44421</v>
      </c>
      <c r="H145" s="81" t="s">
        <v>803</v>
      </c>
      <c r="I145" s="16">
        <v>62</v>
      </c>
      <c r="J145" s="16">
        <v>15</v>
      </c>
      <c r="K145" s="16">
        <v>20</v>
      </c>
      <c r="L145" s="16">
        <v>20</v>
      </c>
      <c r="M145" s="87">
        <v>4.6500000000000004</v>
      </c>
      <c r="N145" s="76">
        <v>20</v>
      </c>
      <c r="O145" s="67">
        <v>2530</v>
      </c>
      <c r="P145" s="68">
        <f>Table224523689101112[[#This Row],[PEMBULATAN]]*O145</f>
        <v>50600</v>
      </c>
    </row>
    <row r="146" spans="1:16" ht="32.25" customHeight="1" x14ac:dyDescent="0.2">
      <c r="A146" s="14"/>
      <c r="B146" s="99"/>
      <c r="C146" s="77" t="s">
        <v>1096</v>
      </c>
      <c r="D146" s="82" t="s">
        <v>55</v>
      </c>
      <c r="E146" s="13">
        <v>44420</v>
      </c>
      <c r="F146" s="80" t="s">
        <v>170</v>
      </c>
      <c r="G146" s="13">
        <v>44421</v>
      </c>
      <c r="H146" s="81" t="s">
        <v>803</v>
      </c>
      <c r="I146" s="16">
        <v>25</v>
      </c>
      <c r="J146" s="16">
        <v>43</v>
      </c>
      <c r="K146" s="16">
        <v>13</v>
      </c>
      <c r="L146" s="16">
        <v>1</v>
      </c>
      <c r="M146" s="87">
        <v>3.4937499999999999</v>
      </c>
      <c r="N146" s="76">
        <v>4</v>
      </c>
      <c r="O146" s="67">
        <v>2530</v>
      </c>
      <c r="P146" s="68">
        <f>Table224523689101112[[#This Row],[PEMBULATAN]]*O146</f>
        <v>10120</v>
      </c>
    </row>
    <row r="147" spans="1:16" ht="32.25" customHeight="1" x14ac:dyDescent="0.2">
      <c r="A147" s="14"/>
      <c r="B147" s="14" t="s">
        <v>1097</v>
      </c>
      <c r="C147" s="77" t="s">
        <v>1098</v>
      </c>
      <c r="D147" s="82" t="s">
        <v>55</v>
      </c>
      <c r="E147" s="13">
        <v>44420</v>
      </c>
      <c r="F147" s="80" t="s">
        <v>170</v>
      </c>
      <c r="G147" s="13">
        <v>44421</v>
      </c>
      <c r="H147" s="81" t="s">
        <v>803</v>
      </c>
      <c r="I147" s="16">
        <v>53</v>
      </c>
      <c r="J147" s="16">
        <v>40</v>
      </c>
      <c r="K147" s="16">
        <v>11</v>
      </c>
      <c r="L147" s="16">
        <v>10</v>
      </c>
      <c r="M147" s="87">
        <v>5.83</v>
      </c>
      <c r="N147" s="76">
        <v>10</v>
      </c>
      <c r="O147" s="67">
        <v>2530</v>
      </c>
      <c r="P147" s="68">
        <f>Table224523689101112[[#This Row],[PEMBULATAN]]*O147</f>
        <v>25300</v>
      </c>
    </row>
    <row r="148" spans="1:16" ht="32.25" customHeight="1" x14ac:dyDescent="0.2">
      <c r="A148" s="14"/>
      <c r="B148" s="14"/>
      <c r="C148" s="77" t="s">
        <v>1099</v>
      </c>
      <c r="D148" s="82" t="s">
        <v>55</v>
      </c>
      <c r="E148" s="13">
        <v>44420</v>
      </c>
      <c r="F148" s="80" t="s">
        <v>170</v>
      </c>
      <c r="G148" s="13">
        <v>44421</v>
      </c>
      <c r="H148" s="81" t="s">
        <v>803</v>
      </c>
      <c r="I148" s="16">
        <v>60</v>
      </c>
      <c r="J148" s="16">
        <v>60</v>
      </c>
      <c r="K148" s="16">
        <v>20</v>
      </c>
      <c r="L148" s="16">
        <v>13</v>
      </c>
      <c r="M148" s="87">
        <v>18</v>
      </c>
      <c r="N148" s="76">
        <v>18</v>
      </c>
      <c r="O148" s="67">
        <v>2530</v>
      </c>
      <c r="P148" s="68">
        <f>Table224523689101112[[#This Row],[PEMBULATAN]]*O148</f>
        <v>45540</v>
      </c>
    </row>
    <row r="149" spans="1:16" ht="32.25" customHeight="1" x14ac:dyDescent="0.2">
      <c r="A149" s="14"/>
      <c r="B149" s="14"/>
      <c r="C149" s="77" t="s">
        <v>1100</v>
      </c>
      <c r="D149" s="82" t="s">
        <v>55</v>
      </c>
      <c r="E149" s="13">
        <v>44420</v>
      </c>
      <c r="F149" s="80" t="s">
        <v>170</v>
      </c>
      <c r="G149" s="13">
        <v>44421</v>
      </c>
      <c r="H149" s="81" t="s">
        <v>803</v>
      </c>
      <c r="I149" s="16">
        <v>60</v>
      </c>
      <c r="J149" s="16">
        <v>44</v>
      </c>
      <c r="K149" s="16">
        <v>13</v>
      </c>
      <c r="L149" s="16">
        <v>10</v>
      </c>
      <c r="M149" s="87">
        <v>8.58</v>
      </c>
      <c r="N149" s="76">
        <v>10</v>
      </c>
      <c r="O149" s="67">
        <v>2530</v>
      </c>
      <c r="P149" s="68">
        <f>Table224523689101112[[#This Row],[PEMBULATAN]]*O149</f>
        <v>25300</v>
      </c>
    </row>
    <row r="150" spans="1:16" ht="32.25" customHeight="1" x14ac:dyDescent="0.2">
      <c r="A150" s="14"/>
      <c r="B150" s="99"/>
      <c r="C150" s="77" t="s">
        <v>1101</v>
      </c>
      <c r="D150" s="82" t="s">
        <v>55</v>
      </c>
      <c r="E150" s="13">
        <v>44420</v>
      </c>
      <c r="F150" s="80" t="s">
        <v>170</v>
      </c>
      <c r="G150" s="13">
        <v>44421</v>
      </c>
      <c r="H150" s="81" t="s">
        <v>803</v>
      </c>
      <c r="I150" s="16">
        <v>35</v>
      </c>
      <c r="J150" s="16">
        <v>34</v>
      </c>
      <c r="K150" s="16">
        <v>18</v>
      </c>
      <c r="L150" s="16">
        <v>12</v>
      </c>
      <c r="M150" s="87">
        <v>5.3550000000000004</v>
      </c>
      <c r="N150" s="76">
        <v>12</v>
      </c>
      <c r="O150" s="67">
        <v>2530</v>
      </c>
      <c r="P150" s="68">
        <f>Table224523689101112[[#This Row],[PEMBULATAN]]*O150</f>
        <v>30360</v>
      </c>
    </row>
    <row r="151" spans="1:16" ht="32.25" customHeight="1" x14ac:dyDescent="0.2">
      <c r="A151" s="14"/>
      <c r="B151" s="100" t="s">
        <v>1102</v>
      </c>
      <c r="C151" s="77" t="s">
        <v>1103</v>
      </c>
      <c r="D151" s="82" t="s">
        <v>55</v>
      </c>
      <c r="E151" s="13">
        <v>44420</v>
      </c>
      <c r="F151" s="80" t="s">
        <v>170</v>
      </c>
      <c r="G151" s="13">
        <v>44421</v>
      </c>
      <c r="H151" s="81" t="s">
        <v>803</v>
      </c>
      <c r="I151" s="16">
        <v>45</v>
      </c>
      <c r="J151" s="16">
        <v>30</v>
      </c>
      <c r="K151" s="16">
        <v>49</v>
      </c>
      <c r="L151" s="16">
        <v>20</v>
      </c>
      <c r="M151" s="87">
        <v>16.537500000000001</v>
      </c>
      <c r="N151" s="76">
        <v>20</v>
      </c>
      <c r="O151" s="67">
        <v>2530</v>
      </c>
      <c r="P151" s="68">
        <f>Table224523689101112[[#This Row],[PEMBULATAN]]*O151</f>
        <v>50600</v>
      </c>
    </row>
    <row r="152" spans="1:16" ht="32.25" customHeight="1" x14ac:dyDescent="0.2">
      <c r="A152" s="14"/>
      <c r="B152" s="99" t="s">
        <v>1104</v>
      </c>
      <c r="C152" s="77" t="s">
        <v>1105</v>
      </c>
      <c r="D152" s="82" t="s">
        <v>55</v>
      </c>
      <c r="E152" s="13">
        <v>44420</v>
      </c>
      <c r="F152" s="80" t="s">
        <v>170</v>
      </c>
      <c r="G152" s="13">
        <v>44421</v>
      </c>
      <c r="H152" s="81" t="s">
        <v>803</v>
      </c>
      <c r="I152" s="16">
        <v>5</v>
      </c>
      <c r="J152" s="16">
        <v>10</v>
      </c>
      <c r="K152" s="16">
        <v>1</v>
      </c>
      <c r="L152" s="16">
        <v>2</v>
      </c>
      <c r="M152" s="87">
        <v>1.2500000000000001E-2</v>
      </c>
      <c r="N152" s="76">
        <v>2</v>
      </c>
      <c r="O152" s="67">
        <v>2530</v>
      </c>
      <c r="P152" s="68">
        <f>Table224523689101112[[#This Row],[PEMBULATAN]]*O152</f>
        <v>5060</v>
      </c>
    </row>
    <row r="153" spans="1:16" ht="32.25" customHeight="1" x14ac:dyDescent="0.2">
      <c r="A153" s="14"/>
      <c r="B153" s="14" t="s">
        <v>1106</v>
      </c>
      <c r="C153" s="77" t="s">
        <v>1107</v>
      </c>
      <c r="D153" s="82" t="s">
        <v>55</v>
      </c>
      <c r="E153" s="13">
        <v>44420</v>
      </c>
      <c r="F153" s="80" t="s">
        <v>170</v>
      </c>
      <c r="G153" s="13">
        <v>44421</v>
      </c>
      <c r="H153" s="81" t="s">
        <v>803</v>
      </c>
      <c r="I153" s="16">
        <v>43</v>
      </c>
      <c r="J153" s="16">
        <v>52</v>
      </c>
      <c r="K153" s="16">
        <v>30</v>
      </c>
      <c r="L153" s="16">
        <v>31</v>
      </c>
      <c r="M153" s="87">
        <v>16.77</v>
      </c>
      <c r="N153" s="76">
        <v>31</v>
      </c>
      <c r="O153" s="67">
        <v>2530</v>
      </c>
      <c r="P153" s="68">
        <f>Table224523689101112[[#This Row],[PEMBULATAN]]*O153</f>
        <v>78430</v>
      </c>
    </row>
    <row r="154" spans="1:16" ht="32.25" customHeight="1" x14ac:dyDescent="0.2">
      <c r="A154" s="14"/>
      <c r="B154" s="99"/>
      <c r="C154" s="77" t="s">
        <v>1108</v>
      </c>
      <c r="D154" s="82" t="s">
        <v>55</v>
      </c>
      <c r="E154" s="13">
        <v>44420</v>
      </c>
      <c r="F154" s="80" t="s">
        <v>170</v>
      </c>
      <c r="G154" s="13">
        <v>44421</v>
      </c>
      <c r="H154" s="81" t="s">
        <v>803</v>
      </c>
      <c r="I154" s="16">
        <v>125</v>
      </c>
      <c r="J154" s="16">
        <v>5</v>
      </c>
      <c r="K154" s="16">
        <v>5</v>
      </c>
      <c r="L154" s="16">
        <v>1</v>
      </c>
      <c r="M154" s="87">
        <v>0.78125</v>
      </c>
      <c r="N154" s="76">
        <v>1</v>
      </c>
      <c r="O154" s="67">
        <v>2530</v>
      </c>
      <c r="P154" s="68">
        <f>Table224523689101112[[#This Row],[PEMBULATAN]]*O154</f>
        <v>2530</v>
      </c>
    </row>
    <row r="155" spans="1:16" ht="32.25" customHeight="1" x14ac:dyDescent="0.2">
      <c r="A155" s="14"/>
      <c r="B155" s="100" t="s">
        <v>1109</v>
      </c>
      <c r="C155" s="77" t="s">
        <v>1110</v>
      </c>
      <c r="D155" s="82" t="s">
        <v>55</v>
      </c>
      <c r="E155" s="13">
        <v>44420</v>
      </c>
      <c r="F155" s="80" t="s">
        <v>170</v>
      </c>
      <c r="G155" s="13">
        <v>44421</v>
      </c>
      <c r="H155" s="81" t="s">
        <v>803</v>
      </c>
      <c r="I155" s="16">
        <v>104</v>
      </c>
      <c r="J155" s="16">
        <v>9</v>
      </c>
      <c r="K155" s="16">
        <v>9</v>
      </c>
      <c r="L155" s="16">
        <v>1</v>
      </c>
      <c r="M155" s="87">
        <v>2.1059999999999999</v>
      </c>
      <c r="N155" s="76">
        <v>2</v>
      </c>
      <c r="O155" s="67">
        <v>2530</v>
      </c>
      <c r="P155" s="68">
        <f>Table224523689101112[[#This Row],[PEMBULATAN]]*O155</f>
        <v>5060</v>
      </c>
    </row>
    <row r="156" spans="1:16" ht="32.25" customHeight="1" x14ac:dyDescent="0.2">
      <c r="A156" s="14"/>
      <c r="B156" s="14" t="s">
        <v>1111</v>
      </c>
      <c r="C156" s="77" t="s">
        <v>1112</v>
      </c>
      <c r="D156" s="82" t="s">
        <v>55</v>
      </c>
      <c r="E156" s="13">
        <v>44420</v>
      </c>
      <c r="F156" s="80" t="s">
        <v>170</v>
      </c>
      <c r="G156" s="13">
        <v>44421</v>
      </c>
      <c r="H156" s="81" t="s">
        <v>803</v>
      </c>
      <c r="I156" s="16">
        <v>23</v>
      </c>
      <c r="J156" s="16">
        <v>30</v>
      </c>
      <c r="K156" s="16">
        <v>40</v>
      </c>
      <c r="L156" s="16">
        <v>9</v>
      </c>
      <c r="M156" s="87">
        <v>6.9</v>
      </c>
      <c r="N156" s="76">
        <v>9</v>
      </c>
      <c r="O156" s="67">
        <v>2530</v>
      </c>
      <c r="P156" s="68">
        <f>Table224523689101112[[#This Row],[PEMBULATAN]]*O156</f>
        <v>22770</v>
      </c>
    </row>
    <row r="157" spans="1:16" ht="32.25" customHeight="1" x14ac:dyDescent="0.2">
      <c r="A157" s="14"/>
      <c r="B157" s="14"/>
      <c r="C157" s="77" t="s">
        <v>1113</v>
      </c>
      <c r="D157" s="82" t="s">
        <v>55</v>
      </c>
      <c r="E157" s="13">
        <v>44420</v>
      </c>
      <c r="F157" s="80" t="s">
        <v>170</v>
      </c>
      <c r="G157" s="13">
        <v>44421</v>
      </c>
      <c r="H157" s="81" t="s">
        <v>803</v>
      </c>
      <c r="I157" s="16">
        <v>23</v>
      </c>
      <c r="J157" s="16">
        <v>41</v>
      </c>
      <c r="K157" s="16">
        <v>12</v>
      </c>
      <c r="L157" s="16">
        <v>18</v>
      </c>
      <c r="M157" s="87">
        <v>2.8290000000000002</v>
      </c>
      <c r="N157" s="76">
        <v>18</v>
      </c>
      <c r="O157" s="67">
        <v>2530</v>
      </c>
      <c r="P157" s="68">
        <f>Table224523689101112[[#This Row],[PEMBULATAN]]*O157</f>
        <v>45540</v>
      </c>
    </row>
    <row r="158" spans="1:16" ht="32.25" customHeight="1" x14ac:dyDescent="0.2">
      <c r="A158" s="14"/>
      <c r="B158" s="14"/>
      <c r="C158" s="77" t="s">
        <v>1114</v>
      </c>
      <c r="D158" s="82" t="s">
        <v>55</v>
      </c>
      <c r="E158" s="13">
        <v>44420</v>
      </c>
      <c r="F158" s="80" t="s">
        <v>170</v>
      </c>
      <c r="G158" s="13">
        <v>44421</v>
      </c>
      <c r="H158" s="81" t="s">
        <v>803</v>
      </c>
      <c r="I158" s="16">
        <v>23</v>
      </c>
      <c r="J158" s="16">
        <v>45</v>
      </c>
      <c r="K158" s="16">
        <v>12</v>
      </c>
      <c r="L158" s="16">
        <v>3</v>
      </c>
      <c r="M158" s="87">
        <v>3.105</v>
      </c>
      <c r="N158" s="76">
        <v>3</v>
      </c>
      <c r="O158" s="67">
        <v>2530</v>
      </c>
      <c r="P158" s="68">
        <f>Table224523689101112[[#This Row],[PEMBULATAN]]*O158</f>
        <v>7590</v>
      </c>
    </row>
    <row r="159" spans="1:16" ht="32.25" customHeight="1" x14ac:dyDescent="0.2">
      <c r="A159" s="14"/>
      <c r="B159" s="14"/>
      <c r="C159" s="77" t="s">
        <v>1115</v>
      </c>
      <c r="D159" s="82" t="s">
        <v>55</v>
      </c>
      <c r="E159" s="13">
        <v>44420</v>
      </c>
      <c r="F159" s="80" t="s">
        <v>170</v>
      </c>
      <c r="G159" s="13">
        <v>44421</v>
      </c>
      <c r="H159" s="81" t="s">
        <v>803</v>
      </c>
      <c r="I159" s="16">
        <v>50</v>
      </c>
      <c r="J159" s="16">
        <v>33</v>
      </c>
      <c r="K159" s="16">
        <v>39</v>
      </c>
      <c r="L159" s="16">
        <v>8</v>
      </c>
      <c r="M159" s="87">
        <v>16.087499999999999</v>
      </c>
      <c r="N159" s="76">
        <v>16</v>
      </c>
      <c r="O159" s="67">
        <v>2530</v>
      </c>
      <c r="P159" s="68">
        <f>Table224523689101112[[#This Row],[PEMBULATAN]]*O159</f>
        <v>40480</v>
      </c>
    </row>
    <row r="160" spans="1:16" ht="32.25" customHeight="1" x14ac:dyDescent="0.2">
      <c r="A160" s="14"/>
      <c r="B160" s="14"/>
      <c r="C160" s="77" t="s">
        <v>1116</v>
      </c>
      <c r="D160" s="82" t="s">
        <v>55</v>
      </c>
      <c r="E160" s="13">
        <v>44420</v>
      </c>
      <c r="F160" s="80" t="s">
        <v>170</v>
      </c>
      <c r="G160" s="13">
        <v>44421</v>
      </c>
      <c r="H160" s="81" t="s">
        <v>803</v>
      </c>
      <c r="I160" s="16">
        <v>92</v>
      </c>
      <c r="J160" s="16">
        <v>52</v>
      </c>
      <c r="K160" s="16">
        <v>34</v>
      </c>
      <c r="L160" s="16">
        <v>18</v>
      </c>
      <c r="M160" s="87">
        <v>40.664000000000001</v>
      </c>
      <c r="N160" s="76">
        <v>41</v>
      </c>
      <c r="O160" s="67">
        <v>2530</v>
      </c>
      <c r="P160" s="68">
        <f>Table224523689101112[[#This Row],[PEMBULATAN]]*O160</f>
        <v>103730</v>
      </c>
    </row>
    <row r="161" spans="1:16" ht="32.25" customHeight="1" x14ac:dyDescent="0.2">
      <c r="A161" s="14"/>
      <c r="B161" s="14"/>
      <c r="C161" s="77" t="s">
        <v>1117</v>
      </c>
      <c r="D161" s="82" t="s">
        <v>55</v>
      </c>
      <c r="E161" s="13">
        <v>44420</v>
      </c>
      <c r="F161" s="80" t="s">
        <v>170</v>
      </c>
      <c r="G161" s="13">
        <v>44421</v>
      </c>
      <c r="H161" s="81" t="s">
        <v>803</v>
      </c>
      <c r="I161" s="16">
        <v>44</v>
      </c>
      <c r="J161" s="16">
        <v>34</v>
      </c>
      <c r="K161" s="16">
        <v>34</v>
      </c>
      <c r="L161" s="16">
        <v>21</v>
      </c>
      <c r="M161" s="87">
        <v>12.715999999999999</v>
      </c>
      <c r="N161" s="76">
        <v>21</v>
      </c>
      <c r="O161" s="67">
        <v>2530</v>
      </c>
      <c r="P161" s="68">
        <f>Table224523689101112[[#This Row],[PEMBULATAN]]*O161</f>
        <v>53130</v>
      </c>
    </row>
    <row r="162" spans="1:16" ht="32.25" customHeight="1" x14ac:dyDescent="0.2">
      <c r="A162" s="14"/>
      <c r="B162" s="99"/>
      <c r="C162" s="77" t="s">
        <v>1118</v>
      </c>
      <c r="D162" s="82" t="s">
        <v>55</v>
      </c>
      <c r="E162" s="13">
        <v>44420</v>
      </c>
      <c r="F162" s="80" t="s">
        <v>170</v>
      </c>
      <c r="G162" s="13">
        <v>44421</v>
      </c>
      <c r="H162" s="81" t="s">
        <v>803</v>
      </c>
      <c r="I162" s="16">
        <v>52</v>
      </c>
      <c r="J162" s="16">
        <v>54</v>
      </c>
      <c r="K162" s="16">
        <v>19</v>
      </c>
      <c r="L162" s="16">
        <v>4</v>
      </c>
      <c r="M162" s="87">
        <v>13.337999999999999</v>
      </c>
      <c r="N162" s="76">
        <v>14</v>
      </c>
      <c r="O162" s="67">
        <v>2530</v>
      </c>
      <c r="P162" s="68">
        <f>Table224523689101112[[#This Row],[PEMBULATAN]]*O162</f>
        <v>35420</v>
      </c>
    </row>
    <row r="163" spans="1:16" ht="32.25" customHeight="1" x14ac:dyDescent="0.2">
      <c r="A163" s="14"/>
      <c r="B163" s="14" t="s">
        <v>1119</v>
      </c>
      <c r="C163" s="77" t="s">
        <v>1120</v>
      </c>
      <c r="D163" s="82" t="s">
        <v>55</v>
      </c>
      <c r="E163" s="13">
        <v>44420</v>
      </c>
      <c r="F163" s="80" t="s">
        <v>170</v>
      </c>
      <c r="G163" s="13">
        <v>44421</v>
      </c>
      <c r="H163" s="81" t="s">
        <v>803</v>
      </c>
      <c r="I163" s="16">
        <v>75</v>
      </c>
      <c r="J163" s="16">
        <v>40</v>
      </c>
      <c r="K163" s="16">
        <v>25</v>
      </c>
      <c r="L163" s="16">
        <v>16</v>
      </c>
      <c r="M163" s="87">
        <v>18.75</v>
      </c>
      <c r="N163" s="76">
        <v>19</v>
      </c>
      <c r="O163" s="67">
        <v>2530</v>
      </c>
      <c r="P163" s="68">
        <f>Table224523689101112[[#This Row],[PEMBULATAN]]*O163</f>
        <v>48070</v>
      </c>
    </row>
    <row r="164" spans="1:16" ht="22.5" customHeight="1" x14ac:dyDescent="0.2">
      <c r="A164" s="119" t="s">
        <v>34</v>
      </c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1"/>
      <c r="M164" s="83">
        <f>SUBTOTAL(109,Table224523689101112[KG VOLUME])</f>
        <v>2580.808500000001</v>
      </c>
      <c r="N164" s="71">
        <f>SUM(N3:N163)</f>
        <v>2992</v>
      </c>
      <c r="O164" s="122">
        <f>SUM(P3:P163)</f>
        <v>7569760</v>
      </c>
      <c r="P164" s="123"/>
    </row>
    <row r="165" spans="1:16" ht="22.5" customHeight="1" x14ac:dyDescent="0.2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9"/>
      <c r="N165" s="91" t="s">
        <v>57</v>
      </c>
      <c r="O165" s="90"/>
      <c r="P165" s="90">
        <f>O164*10%</f>
        <v>756976</v>
      </c>
    </row>
    <row r="166" spans="1:16" x14ac:dyDescent="0.2">
      <c r="A166" s="11"/>
      <c r="B166" s="59" t="s">
        <v>48</v>
      </c>
      <c r="C166" s="58"/>
      <c r="D166" s="60" t="s">
        <v>49</v>
      </c>
      <c r="H166" s="66"/>
      <c r="N166" s="65" t="s">
        <v>35</v>
      </c>
      <c r="P166" s="72">
        <f>O164*1%</f>
        <v>75697.600000000006</v>
      </c>
    </row>
    <row r="167" spans="1:16" x14ac:dyDescent="0.2">
      <c r="A167" s="11"/>
      <c r="H167" s="66"/>
      <c r="N167" s="65" t="s">
        <v>36</v>
      </c>
      <c r="P167" s="74">
        <v>0</v>
      </c>
    </row>
    <row r="168" spans="1:16" ht="15.75" thickBot="1" x14ac:dyDescent="0.25">
      <c r="A168" s="11"/>
      <c r="H168" s="66"/>
      <c r="N168" s="65" t="s">
        <v>37</v>
      </c>
      <c r="P168" s="74">
        <v>0</v>
      </c>
    </row>
    <row r="169" spans="1:16" x14ac:dyDescent="0.2">
      <c r="A169" s="11"/>
      <c r="H169" s="66"/>
      <c r="N169" s="69" t="s">
        <v>38</v>
      </c>
      <c r="O169" s="70"/>
      <c r="P169" s="73">
        <f>O164-P165+P166</f>
        <v>6888481.5999999996</v>
      </c>
    </row>
    <row r="170" spans="1:16" x14ac:dyDescent="0.2">
      <c r="B170" s="59"/>
      <c r="C170" s="58"/>
      <c r="D170" s="60"/>
    </row>
    <row r="172" spans="1:16" x14ac:dyDescent="0.2">
      <c r="A172" s="11"/>
      <c r="H172" s="66"/>
      <c r="P172" s="75"/>
    </row>
    <row r="173" spans="1:16" x14ac:dyDescent="0.2">
      <c r="A173" s="11"/>
      <c r="H173" s="66"/>
      <c r="O173" s="61"/>
      <c r="P173" s="75"/>
    </row>
    <row r="174" spans="1:16" s="3" customFormat="1" x14ac:dyDescent="0.25">
      <c r="A174" s="11"/>
      <c r="B174" s="2"/>
      <c r="C174" s="2"/>
      <c r="E174" s="12"/>
      <c r="H174" s="66"/>
      <c r="N174" s="15"/>
      <c r="O174" s="15"/>
      <c r="P174" s="15"/>
    </row>
    <row r="175" spans="1:16" s="3" customFormat="1" x14ac:dyDescent="0.25">
      <c r="A175" s="11"/>
      <c r="B175" s="2"/>
      <c r="C175" s="2"/>
      <c r="E175" s="12"/>
      <c r="H175" s="66"/>
      <c r="N175" s="15"/>
      <c r="O175" s="15"/>
      <c r="P175" s="15"/>
    </row>
    <row r="176" spans="1:16" s="3" customFormat="1" x14ac:dyDescent="0.25">
      <c r="A176" s="11"/>
      <c r="B176" s="2"/>
      <c r="C176" s="2"/>
      <c r="E176" s="12"/>
      <c r="H176" s="66"/>
      <c r="N176" s="15"/>
      <c r="O176" s="15"/>
      <c r="P176" s="15"/>
    </row>
    <row r="177" spans="1:16" s="3" customFormat="1" x14ac:dyDescent="0.25">
      <c r="A177" s="11"/>
      <c r="B177" s="2"/>
      <c r="C177" s="2"/>
      <c r="E177" s="12"/>
      <c r="H177" s="66"/>
      <c r="N177" s="15"/>
      <c r="O177" s="15"/>
      <c r="P177" s="15"/>
    </row>
    <row r="178" spans="1:16" s="3" customFormat="1" x14ac:dyDescent="0.25">
      <c r="A178" s="11"/>
      <c r="B178" s="2"/>
      <c r="C178" s="2"/>
      <c r="E178" s="12"/>
      <c r="H178" s="66"/>
      <c r="N178" s="15"/>
      <c r="O178" s="15"/>
      <c r="P178" s="15"/>
    </row>
    <row r="179" spans="1:16" s="3" customFormat="1" x14ac:dyDescent="0.25">
      <c r="A179" s="11"/>
      <c r="B179" s="2"/>
      <c r="C179" s="2"/>
      <c r="E179" s="12"/>
      <c r="H179" s="66"/>
      <c r="N179" s="15"/>
      <c r="O179" s="15"/>
      <c r="P179" s="15"/>
    </row>
    <row r="180" spans="1:16" s="3" customFormat="1" x14ac:dyDescent="0.25">
      <c r="A180" s="11"/>
      <c r="B180" s="2"/>
      <c r="C180" s="2"/>
      <c r="E180" s="12"/>
      <c r="H180" s="66"/>
      <c r="N180" s="15"/>
      <c r="O180" s="15"/>
      <c r="P180" s="15"/>
    </row>
    <row r="181" spans="1:16" s="3" customFormat="1" x14ac:dyDescent="0.25">
      <c r="A181" s="11"/>
      <c r="B181" s="2"/>
      <c r="C181" s="2"/>
      <c r="E181" s="12"/>
      <c r="H181" s="66"/>
      <c r="N181" s="15"/>
      <c r="O181" s="15"/>
      <c r="P181" s="15"/>
    </row>
    <row r="182" spans="1:16" s="3" customFormat="1" x14ac:dyDescent="0.25">
      <c r="A182" s="11"/>
      <c r="B182" s="2"/>
      <c r="C182" s="2"/>
      <c r="E182" s="12"/>
      <c r="H182" s="66"/>
      <c r="N182" s="15"/>
      <c r="O182" s="15"/>
      <c r="P182" s="15"/>
    </row>
    <row r="183" spans="1:16" s="3" customFormat="1" x14ac:dyDescent="0.25">
      <c r="A183" s="11"/>
      <c r="B183" s="2"/>
      <c r="C183" s="2"/>
      <c r="E183" s="12"/>
      <c r="H183" s="66"/>
      <c r="N183" s="15"/>
      <c r="O183" s="15"/>
      <c r="P183" s="15"/>
    </row>
    <row r="184" spans="1:16" s="3" customFormat="1" x14ac:dyDescent="0.25">
      <c r="A184" s="11"/>
      <c r="B184" s="2"/>
      <c r="C184" s="2"/>
      <c r="E184" s="12"/>
      <c r="H184" s="66"/>
      <c r="N184" s="15"/>
      <c r="O184" s="15"/>
      <c r="P184" s="15"/>
    </row>
    <row r="185" spans="1:16" s="3" customFormat="1" x14ac:dyDescent="0.25">
      <c r="A185" s="11"/>
      <c r="B185" s="2"/>
      <c r="C185" s="2"/>
      <c r="E185" s="12"/>
      <c r="H185" s="66"/>
      <c r="N185" s="15"/>
      <c r="O185" s="15"/>
      <c r="P185" s="15"/>
    </row>
  </sheetData>
  <mergeCells count="3">
    <mergeCell ref="A3:A4"/>
    <mergeCell ref="A164:L164"/>
    <mergeCell ref="O164:P164"/>
  </mergeCells>
  <conditionalFormatting sqref="B3">
    <cfRule type="duplicateValues" dxfId="227" priority="2"/>
  </conditionalFormatting>
  <conditionalFormatting sqref="B4:B141">
    <cfRule type="duplicateValues" dxfId="226" priority="1"/>
  </conditionalFormatting>
  <conditionalFormatting sqref="B142:B163">
    <cfRule type="duplicateValues" dxfId="225" priority="3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6"/>
  <sheetViews>
    <sheetView zoomScale="110" zoomScaleNormal="110" workbookViewId="0">
      <pane xSplit="3" ySplit="2" topLeftCell="D60" activePane="bottomRight" state="frozen"/>
      <selection activeCell="H5" sqref="H5"/>
      <selection pane="topRight" activeCell="H5" sqref="H5"/>
      <selection pane="bottomLeft" activeCell="H5" sqref="H5"/>
      <selection pane="bottomRight" activeCell="B3" sqref="A3:XFD64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24.75" customHeight="1" x14ac:dyDescent="0.2">
      <c r="A3" s="117" t="s">
        <v>1190</v>
      </c>
      <c r="B3" s="78" t="s">
        <v>1122</v>
      </c>
      <c r="C3" s="9" t="s">
        <v>1123</v>
      </c>
      <c r="D3" s="80" t="s">
        <v>55</v>
      </c>
      <c r="E3" s="13">
        <v>44421</v>
      </c>
      <c r="F3" s="80" t="s">
        <v>170</v>
      </c>
      <c r="G3" s="13">
        <v>44421</v>
      </c>
      <c r="H3" s="10" t="s">
        <v>803</v>
      </c>
      <c r="I3" s="1">
        <v>70</v>
      </c>
      <c r="J3" s="1">
        <v>80</v>
      </c>
      <c r="K3" s="1">
        <v>30</v>
      </c>
      <c r="L3" s="1">
        <v>20</v>
      </c>
      <c r="M3" s="86">
        <v>42</v>
      </c>
      <c r="N3" s="8">
        <v>42</v>
      </c>
      <c r="O3" s="67">
        <v>2530</v>
      </c>
      <c r="P3" s="68">
        <f>Table22452368910111213[[#This Row],[PEMBULATAN]]*O3</f>
        <v>106260</v>
      </c>
    </row>
    <row r="4" spans="1:16" ht="24.75" customHeight="1" x14ac:dyDescent="0.2">
      <c r="A4" s="118"/>
      <c r="B4" s="79"/>
      <c r="C4" s="9" t="s">
        <v>1124</v>
      </c>
      <c r="D4" s="80" t="s">
        <v>55</v>
      </c>
      <c r="E4" s="13">
        <v>44421</v>
      </c>
      <c r="F4" s="80" t="s">
        <v>170</v>
      </c>
      <c r="G4" s="13">
        <v>44421</v>
      </c>
      <c r="H4" s="10" t="s">
        <v>803</v>
      </c>
      <c r="I4" s="1">
        <v>90</v>
      </c>
      <c r="J4" s="1">
        <v>40</v>
      </c>
      <c r="K4" s="1">
        <v>30</v>
      </c>
      <c r="L4" s="1">
        <v>18</v>
      </c>
      <c r="M4" s="86">
        <v>27</v>
      </c>
      <c r="N4" s="8">
        <v>27</v>
      </c>
      <c r="O4" s="67">
        <v>2530</v>
      </c>
      <c r="P4" s="68">
        <f>Table22452368910111213[[#This Row],[PEMBULATAN]]*O4</f>
        <v>68310</v>
      </c>
    </row>
    <row r="5" spans="1:16" ht="24.75" customHeight="1" x14ac:dyDescent="0.2">
      <c r="A5" s="94"/>
      <c r="B5" s="79"/>
      <c r="C5" s="77" t="s">
        <v>1125</v>
      </c>
      <c r="D5" s="82" t="s">
        <v>55</v>
      </c>
      <c r="E5" s="13">
        <v>44421</v>
      </c>
      <c r="F5" s="80" t="s">
        <v>170</v>
      </c>
      <c r="G5" s="13">
        <v>44421</v>
      </c>
      <c r="H5" s="81" t="s">
        <v>803</v>
      </c>
      <c r="I5" s="16">
        <v>60</v>
      </c>
      <c r="J5" s="16">
        <v>40</v>
      </c>
      <c r="K5" s="16">
        <v>20</v>
      </c>
      <c r="L5" s="16">
        <v>15</v>
      </c>
      <c r="M5" s="87">
        <v>12</v>
      </c>
      <c r="N5" s="76">
        <v>15</v>
      </c>
      <c r="O5" s="67">
        <v>2530</v>
      </c>
      <c r="P5" s="68">
        <f>Table22452368910111213[[#This Row],[PEMBULATAN]]*O5</f>
        <v>37950</v>
      </c>
    </row>
    <row r="6" spans="1:16" ht="24.75" customHeight="1" x14ac:dyDescent="0.2">
      <c r="A6" s="94"/>
      <c r="B6" s="79"/>
      <c r="C6" s="77" t="s">
        <v>1126</v>
      </c>
      <c r="D6" s="82" t="s">
        <v>55</v>
      </c>
      <c r="E6" s="13">
        <v>44421</v>
      </c>
      <c r="F6" s="80" t="s">
        <v>170</v>
      </c>
      <c r="G6" s="13">
        <v>44421</v>
      </c>
      <c r="H6" s="81" t="s">
        <v>803</v>
      </c>
      <c r="I6" s="16">
        <v>70</v>
      </c>
      <c r="J6" s="16">
        <v>40</v>
      </c>
      <c r="K6" s="16">
        <v>40</v>
      </c>
      <c r="L6" s="16">
        <v>17</v>
      </c>
      <c r="M6" s="87">
        <v>28</v>
      </c>
      <c r="N6" s="76">
        <v>28</v>
      </c>
      <c r="O6" s="67">
        <v>2530</v>
      </c>
      <c r="P6" s="68">
        <f>Table22452368910111213[[#This Row],[PEMBULATAN]]*O6</f>
        <v>70840</v>
      </c>
    </row>
    <row r="7" spans="1:16" ht="24.75" customHeight="1" x14ac:dyDescent="0.2">
      <c r="A7" s="94"/>
      <c r="B7" s="79"/>
      <c r="C7" s="77" t="s">
        <v>1127</v>
      </c>
      <c r="D7" s="82" t="s">
        <v>55</v>
      </c>
      <c r="E7" s="13">
        <v>44421</v>
      </c>
      <c r="F7" s="80" t="s">
        <v>170</v>
      </c>
      <c r="G7" s="13">
        <v>44421</v>
      </c>
      <c r="H7" s="81" t="s">
        <v>803</v>
      </c>
      <c r="I7" s="16">
        <v>120</v>
      </c>
      <c r="J7" s="16">
        <v>4</v>
      </c>
      <c r="K7" s="16">
        <v>4</v>
      </c>
      <c r="L7" s="16">
        <v>1</v>
      </c>
      <c r="M7" s="87">
        <v>0.48</v>
      </c>
      <c r="N7" s="76">
        <v>1</v>
      </c>
      <c r="O7" s="67">
        <v>2530</v>
      </c>
      <c r="P7" s="68">
        <f>Table22452368910111213[[#This Row],[PEMBULATAN]]*O7</f>
        <v>2530</v>
      </c>
    </row>
    <row r="8" spans="1:16" ht="24.75" customHeight="1" x14ac:dyDescent="0.2">
      <c r="A8" s="94"/>
      <c r="B8" s="79"/>
      <c r="C8" s="77" t="s">
        <v>1128</v>
      </c>
      <c r="D8" s="82" t="s">
        <v>55</v>
      </c>
      <c r="E8" s="13">
        <v>44421</v>
      </c>
      <c r="F8" s="80" t="s">
        <v>170</v>
      </c>
      <c r="G8" s="13">
        <v>44421</v>
      </c>
      <c r="H8" s="81" t="s">
        <v>803</v>
      </c>
      <c r="I8" s="16">
        <v>70</v>
      </c>
      <c r="J8" s="16">
        <v>50</v>
      </c>
      <c r="K8" s="16">
        <v>20</v>
      </c>
      <c r="L8" s="16">
        <v>7</v>
      </c>
      <c r="M8" s="87">
        <v>17.5</v>
      </c>
      <c r="N8" s="76">
        <v>18</v>
      </c>
      <c r="O8" s="67">
        <v>2530</v>
      </c>
      <c r="P8" s="68">
        <f>Table22452368910111213[[#This Row],[PEMBULATAN]]*O8</f>
        <v>45540</v>
      </c>
    </row>
    <row r="9" spans="1:16" ht="24.75" customHeight="1" x14ac:dyDescent="0.2">
      <c r="A9" s="94"/>
      <c r="B9" s="79"/>
      <c r="C9" s="77" t="s">
        <v>1129</v>
      </c>
      <c r="D9" s="82" t="s">
        <v>55</v>
      </c>
      <c r="E9" s="13">
        <v>44421</v>
      </c>
      <c r="F9" s="80" t="s">
        <v>170</v>
      </c>
      <c r="G9" s="13">
        <v>44421</v>
      </c>
      <c r="H9" s="81" t="s">
        <v>803</v>
      </c>
      <c r="I9" s="16">
        <v>67</v>
      </c>
      <c r="J9" s="16">
        <v>10</v>
      </c>
      <c r="K9" s="16">
        <v>31</v>
      </c>
      <c r="L9" s="16">
        <v>2</v>
      </c>
      <c r="M9" s="87">
        <v>5.1924999999999999</v>
      </c>
      <c r="N9" s="76">
        <v>5</v>
      </c>
      <c r="O9" s="67">
        <v>2530</v>
      </c>
      <c r="P9" s="68">
        <f>Table22452368910111213[[#This Row],[PEMBULATAN]]*O9</f>
        <v>12650</v>
      </c>
    </row>
    <row r="10" spans="1:16" ht="24.75" customHeight="1" x14ac:dyDescent="0.2">
      <c r="A10" s="94"/>
      <c r="B10" s="79"/>
      <c r="C10" s="77" t="s">
        <v>1130</v>
      </c>
      <c r="D10" s="82" t="s">
        <v>55</v>
      </c>
      <c r="E10" s="13">
        <v>44421</v>
      </c>
      <c r="F10" s="80" t="s">
        <v>170</v>
      </c>
      <c r="G10" s="13">
        <v>44421</v>
      </c>
      <c r="H10" s="81" t="s">
        <v>803</v>
      </c>
      <c r="I10" s="16">
        <v>60</v>
      </c>
      <c r="J10" s="16">
        <v>45</v>
      </c>
      <c r="K10" s="16">
        <v>10</v>
      </c>
      <c r="L10" s="16">
        <v>4</v>
      </c>
      <c r="M10" s="87">
        <v>6.75</v>
      </c>
      <c r="N10" s="76">
        <v>7</v>
      </c>
      <c r="O10" s="67">
        <v>2530</v>
      </c>
      <c r="P10" s="68">
        <f>Table22452368910111213[[#This Row],[PEMBULATAN]]*O10</f>
        <v>17710</v>
      </c>
    </row>
    <row r="11" spans="1:16" ht="24.75" customHeight="1" x14ac:dyDescent="0.2">
      <c r="A11" s="94"/>
      <c r="B11" s="79"/>
      <c r="C11" s="77" t="s">
        <v>1131</v>
      </c>
      <c r="D11" s="82" t="s">
        <v>55</v>
      </c>
      <c r="E11" s="13">
        <v>44421</v>
      </c>
      <c r="F11" s="80" t="s">
        <v>170</v>
      </c>
      <c r="G11" s="13">
        <v>44421</v>
      </c>
      <c r="H11" s="81" t="s">
        <v>803</v>
      </c>
      <c r="I11" s="16">
        <v>90</v>
      </c>
      <c r="J11" s="16">
        <v>42</v>
      </c>
      <c r="K11" s="16">
        <v>25</v>
      </c>
      <c r="L11" s="16">
        <v>22</v>
      </c>
      <c r="M11" s="87">
        <v>23.625</v>
      </c>
      <c r="N11" s="76">
        <v>24</v>
      </c>
      <c r="O11" s="67">
        <v>2530</v>
      </c>
      <c r="P11" s="68">
        <f>Table22452368910111213[[#This Row],[PEMBULATAN]]*O11</f>
        <v>60720</v>
      </c>
    </row>
    <row r="12" spans="1:16" ht="24.75" customHeight="1" x14ac:dyDescent="0.2">
      <c r="A12" s="94"/>
      <c r="B12" s="79"/>
      <c r="C12" s="77" t="s">
        <v>1132</v>
      </c>
      <c r="D12" s="82" t="s">
        <v>55</v>
      </c>
      <c r="E12" s="13">
        <v>44421</v>
      </c>
      <c r="F12" s="80" t="s">
        <v>170</v>
      </c>
      <c r="G12" s="13">
        <v>44421</v>
      </c>
      <c r="H12" s="81" t="s">
        <v>803</v>
      </c>
      <c r="I12" s="16">
        <v>90</v>
      </c>
      <c r="J12" s="16">
        <v>42</v>
      </c>
      <c r="K12" s="16">
        <v>30</v>
      </c>
      <c r="L12" s="16">
        <v>8</v>
      </c>
      <c r="M12" s="87">
        <v>28.35</v>
      </c>
      <c r="N12" s="76">
        <v>29</v>
      </c>
      <c r="O12" s="67">
        <v>2530</v>
      </c>
      <c r="P12" s="68">
        <f>Table22452368910111213[[#This Row],[PEMBULATAN]]*O12</f>
        <v>73370</v>
      </c>
    </row>
    <row r="13" spans="1:16" ht="24.75" customHeight="1" x14ac:dyDescent="0.2">
      <c r="A13" s="94"/>
      <c r="B13" s="79"/>
      <c r="C13" s="77" t="s">
        <v>1133</v>
      </c>
      <c r="D13" s="82" t="s">
        <v>55</v>
      </c>
      <c r="E13" s="13">
        <v>44421</v>
      </c>
      <c r="F13" s="80" t="s">
        <v>170</v>
      </c>
      <c r="G13" s="13">
        <v>44421</v>
      </c>
      <c r="H13" s="81" t="s">
        <v>803</v>
      </c>
      <c r="I13" s="16">
        <v>90</v>
      </c>
      <c r="J13" s="16">
        <v>30</v>
      </c>
      <c r="K13" s="16">
        <v>46</v>
      </c>
      <c r="L13" s="16">
        <v>22</v>
      </c>
      <c r="M13" s="87">
        <v>31.05</v>
      </c>
      <c r="N13" s="76">
        <v>31</v>
      </c>
      <c r="O13" s="67">
        <v>2530</v>
      </c>
      <c r="P13" s="68">
        <f>Table22452368910111213[[#This Row],[PEMBULATAN]]*O13</f>
        <v>78430</v>
      </c>
    </row>
    <row r="14" spans="1:16" ht="24.75" customHeight="1" x14ac:dyDescent="0.2">
      <c r="A14" s="94"/>
      <c r="B14" s="79"/>
      <c r="C14" s="77" t="s">
        <v>1134</v>
      </c>
      <c r="D14" s="82" t="s">
        <v>55</v>
      </c>
      <c r="E14" s="13">
        <v>44421</v>
      </c>
      <c r="F14" s="80" t="s">
        <v>170</v>
      </c>
      <c r="G14" s="13">
        <v>44421</v>
      </c>
      <c r="H14" s="81" t="s">
        <v>803</v>
      </c>
      <c r="I14" s="16">
        <v>69</v>
      </c>
      <c r="J14" s="16">
        <v>69</v>
      </c>
      <c r="K14" s="16">
        <v>8</v>
      </c>
      <c r="L14" s="16">
        <v>4</v>
      </c>
      <c r="M14" s="87">
        <v>9.5220000000000002</v>
      </c>
      <c r="N14" s="76">
        <v>10</v>
      </c>
      <c r="O14" s="67">
        <v>2530</v>
      </c>
      <c r="P14" s="68">
        <f>Table22452368910111213[[#This Row],[PEMBULATAN]]*O14</f>
        <v>25300</v>
      </c>
    </row>
    <row r="15" spans="1:16" ht="24.75" customHeight="1" x14ac:dyDescent="0.2">
      <c r="A15" s="94"/>
      <c r="B15" s="79"/>
      <c r="C15" s="77" t="s">
        <v>1135</v>
      </c>
      <c r="D15" s="82" t="s">
        <v>55</v>
      </c>
      <c r="E15" s="13">
        <v>44421</v>
      </c>
      <c r="F15" s="80" t="s">
        <v>170</v>
      </c>
      <c r="G15" s="13">
        <v>44421</v>
      </c>
      <c r="H15" s="81" t="s">
        <v>803</v>
      </c>
      <c r="I15" s="16">
        <v>60</v>
      </c>
      <c r="J15" s="16">
        <v>60</v>
      </c>
      <c r="K15" s="16">
        <v>12</v>
      </c>
      <c r="L15" s="16">
        <v>4</v>
      </c>
      <c r="M15" s="87">
        <v>10.8</v>
      </c>
      <c r="N15" s="76">
        <v>11</v>
      </c>
      <c r="O15" s="67">
        <v>2530</v>
      </c>
      <c r="P15" s="68">
        <f>Table22452368910111213[[#This Row],[PEMBULATAN]]*O15</f>
        <v>27830</v>
      </c>
    </row>
    <row r="16" spans="1:16" ht="24.75" customHeight="1" x14ac:dyDescent="0.2">
      <c r="A16" s="94"/>
      <c r="B16" s="79"/>
      <c r="C16" s="77" t="s">
        <v>1136</v>
      </c>
      <c r="D16" s="82" t="s">
        <v>55</v>
      </c>
      <c r="E16" s="13">
        <v>44421</v>
      </c>
      <c r="F16" s="80" t="s">
        <v>170</v>
      </c>
      <c r="G16" s="13">
        <v>44421</v>
      </c>
      <c r="H16" s="81" t="s">
        <v>803</v>
      </c>
      <c r="I16" s="16">
        <v>111</v>
      </c>
      <c r="J16" s="16">
        <v>82</v>
      </c>
      <c r="K16" s="16">
        <v>27</v>
      </c>
      <c r="L16" s="16">
        <v>18</v>
      </c>
      <c r="M16" s="87">
        <v>61.438499999999998</v>
      </c>
      <c r="N16" s="76">
        <v>62</v>
      </c>
      <c r="O16" s="67">
        <v>2530</v>
      </c>
      <c r="P16" s="68">
        <f>Table22452368910111213[[#This Row],[PEMBULATAN]]*O16</f>
        <v>156860</v>
      </c>
    </row>
    <row r="17" spans="1:16" ht="24.75" customHeight="1" x14ac:dyDescent="0.2">
      <c r="A17" s="94"/>
      <c r="B17" s="79"/>
      <c r="C17" s="77" t="s">
        <v>1137</v>
      </c>
      <c r="D17" s="82" t="s">
        <v>55</v>
      </c>
      <c r="E17" s="13">
        <v>44421</v>
      </c>
      <c r="F17" s="80" t="s">
        <v>170</v>
      </c>
      <c r="G17" s="13">
        <v>44421</v>
      </c>
      <c r="H17" s="81" t="s">
        <v>803</v>
      </c>
      <c r="I17" s="16">
        <v>102</v>
      </c>
      <c r="J17" s="16">
        <v>58</v>
      </c>
      <c r="K17" s="16">
        <v>26</v>
      </c>
      <c r="L17" s="16">
        <v>11</v>
      </c>
      <c r="M17" s="87">
        <v>38.454000000000001</v>
      </c>
      <c r="N17" s="76">
        <v>39</v>
      </c>
      <c r="O17" s="67">
        <v>2530</v>
      </c>
      <c r="P17" s="68">
        <f>Table22452368910111213[[#This Row],[PEMBULATAN]]*O17</f>
        <v>98670</v>
      </c>
    </row>
    <row r="18" spans="1:16" ht="24.75" customHeight="1" x14ac:dyDescent="0.2">
      <c r="A18" s="94"/>
      <c r="B18" s="79"/>
      <c r="C18" s="77" t="s">
        <v>1138</v>
      </c>
      <c r="D18" s="82" t="s">
        <v>55</v>
      </c>
      <c r="E18" s="13">
        <v>44421</v>
      </c>
      <c r="F18" s="80" t="s">
        <v>170</v>
      </c>
      <c r="G18" s="13">
        <v>44421</v>
      </c>
      <c r="H18" s="81" t="s">
        <v>803</v>
      </c>
      <c r="I18" s="16">
        <v>107</v>
      </c>
      <c r="J18" s="16">
        <v>51</v>
      </c>
      <c r="K18" s="16">
        <v>30</v>
      </c>
      <c r="L18" s="16">
        <v>27</v>
      </c>
      <c r="M18" s="87">
        <v>40.927500000000002</v>
      </c>
      <c r="N18" s="76">
        <v>41</v>
      </c>
      <c r="O18" s="67">
        <v>2530</v>
      </c>
      <c r="P18" s="68">
        <f>Table22452368910111213[[#This Row],[PEMBULATAN]]*O18</f>
        <v>103730</v>
      </c>
    </row>
    <row r="19" spans="1:16" ht="24.75" customHeight="1" x14ac:dyDescent="0.2">
      <c r="A19" s="94"/>
      <c r="B19" s="79"/>
      <c r="C19" s="77" t="s">
        <v>1139</v>
      </c>
      <c r="D19" s="82" t="s">
        <v>55</v>
      </c>
      <c r="E19" s="13">
        <v>44421</v>
      </c>
      <c r="F19" s="80" t="s">
        <v>170</v>
      </c>
      <c r="G19" s="13">
        <v>44421</v>
      </c>
      <c r="H19" s="81" t="s">
        <v>803</v>
      </c>
      <c r="I19" s="16">
        <v>95</v>
      </c>
      <c r="J19" s="16">
        <v>68</v>
      </c>
      <c r="K19" s="16">
        <v>38</v>
      </c>
      <c r="L19" s="16">
        <v>28</v>
      </c>
      <c r="M19" s="87">
        <v>61.37</v>
      </c>
      <c r="N19" s="76">
        <v>62</v>
      </c>
      <c r="O19" s="67">
        <v>2530</v>
      </c>
      <c r="P19" s="68">
        <f>Table22452368910111213[[#This Row],[PEMBULATAN]]*O19</f>
        <v>156860</v>
      </c>
    </row>
    <row r="20" spans="1:16" ht="24.75" customHeight="1" x14ac:dyDescent="0.2">
      <c r="A20" s="94"/>
      <c r="B20" s="79"/>
      <c r="C20" s="77" t="s">
        <v>1140</v>
      </c>
      <c r="D20" s="82" t="s">
        <v>55</v>
      </c>
      <c r="E20" s="13">
        <v>44421</v>
      </c>
      <c r="F20" s="80" t="s">
        <v>170</v>
      </c>
      <c r="G20" s="13">
        <v>44421</v>
      </c>
      <c r="H20" s="81" t="s">
        <v>803</v>
      </c>
      <c r="I20" s="16">
        <v>71</v>
      </c>
      <c r="J20" s="16">
        <v>557</v>
      </c>
      <c r="K20" s="16">
        <v>20</v>
      </c>
      <c r="L20" s="16">
        <v>10</v>
      </c>
      <c r="M20" s="87">
        <v>197.73500000000001</v>
      </c>
      <c r="N20" s="76">
        <v>198</v>
      </c>
      <c r="O20" s="67">
        <v>2530</v>
      </c>
      <c r="P20" s="68">
        <f>Table22452368910111213[[#This Row],[PEMBULATAN]]*O20</f>
        <v>500940</v>
      </c>
    </row>
    <row r="21" spans="1:16" ht="24.75" customHeight="1" x14ac:dyDescent="0.2">
      <c r="A21" s="94"/>
      <c r="B21" s="79"/>
      <c r="C21" s="77" t="s">
        <v>1141</v>
      </c>
      <c r="D21" s="82" t="s">
        <v>55</v>
      </c>
      <c r="E21" s="13">
        <v>44421</v>
      </c>
      <c r="F21" s="80" t="s">
        <v>170</v>
      </c>
      <c r="G21" s="13">
        <v>44421</v>
      </c>
      <c r="H21" s="81" t="s">
        <v>803</v>
      </c>
      <c r="I21" s="16">
        <v>60</v>
      </c>
      <c r="J21" s="16">
        <v>26</v>
      </c>
      <c r="K21" s="16">
        <v>26</v>
      </c>
      <c r="L21" s="16">
        <v>2</v>
      </c>
      <c r="M21" s="87">
        <v>10.14</v>
      </c>
      <c r="N21" s="76">
        <v>10</v>
      </c>
      <c r="O21" s="67">
        <v>2530</v>
      </c>
      <c r="P21" s="68">
        <f>Table22452368910111213[[#This Row],[PEMBULATAN]]*O21</f>
        <v>25300</v>
      </c>
    </row>
    <row r="22" spans="1:16" ht="24.75" customHeight="1" x14ac:dyDescent="0.2">
      <c r="A22" s="94"/>
      <c r="B22" s="79"/>
      <c r="C22" s="77" t="s">
        <v>1142</v>
      </c>
      <c r="D22" s="82" t="s">
        <v>55</v>
      </c>
      <c r="E22" s="13">
        <v>44421</v>
      </c>
      <c r="F22" s="80" t="s">
        <v>170</v>
      </c>
      <c r="G22" s="13">
        <v>44421</v>
      </c>
      <c r="H22" s="81" t="s">
        <v>803</v>
      </c>
      <c r="I22" s="16">
        <v>47</v>
      </c>
      <c r="J22" s="16">
        <v>47</v>
      </c>
      <c r="K22" s="16">
        <v>40</v>
      </c>
      <c r="L22" s="16">
        <v>12</v>
      </c>
      <c r="M22" s="87">
        <v>22.09</v>
      </c>
      <c r="N22" s="76">
        <v>22</v>
      </c>
      <c r="O22" s="67">
        <v>2530</v>
      </c>
      <c r="P22" s="68">
        <f>Table22452368910111213[[#This Row],[PEMBULATAN]]*O22</f>
        <v>55660</v>
      </c>
    </row>
    <row r="23" spans="1:16" ht="24.75" customHeight="1" x14ac:dyDescent="0.2">
      <c r="A23" s="94"/>
      <c r="B23" s="79"/>
      <c r="C23" s="77" t="s">
        <v>1143</v>
      </c>
      <c r="D23" s="82" t="s">
        <v>55</v>
      </c>
      <c r="E23" s="13">
        <v>44421</v>
      </c>
      <c r="F23" s="80" t="s">
        <v>170</v>
      </c>
      <c r="G23" s="13">
        <v>44421</v>
      </c>
      <c r="H23" s="81" t="s">
        <v>803</v>
      </c>
      <c r="I23" s="16">
        <v>93</v>
      </c>
      <c r="J23" s="16">
        <v>42</v>
      </c>
      <c r="K23" s="16">
        <v>14</v>
      </c>
      <c r="L23" s="16">
        <v>1</v>
      </c>
      <c r="M23" s="87">
        <v>13.670999999999999</v>
      </c>
      <c r="N23" s="76">
        <v>14</v>
      </c>
      <c r="O23" s="67">
        <v>2530</v>
      </c>
      <c r="P23" s="68">
        <f>Table22452368910111213[[#This Row],[PEMBULATAN]]*O23</f>
        <v>35420</v>
      </c>
    </row>
    <row r="24" spans="1:16" ht="24.75" customHeight="1" x14ac:dyDescent="0.2">
      <c r="A24" s="94"/>
      <c r="B24" s="79"/>
      <c r="C24" s="77" t="s">
        <v>1144</v>
      </c>
      <c r="D24" s="82" t="s">
        <v>55</v>
      </c>
      <c r="E24" s="13">
        <v>44421</v>
      </c>
      <c r="F24" s="80" t="s">
        <v>170</v>
      </c>
      <c r="G24" s="13">
        <v>44421</v>
      </c>
      <c r="H24" s="81" t="s">
        <v>803</v>
      </c>
      <c r="I24" s="16">
        <v>106</v>
      </c>
      <c r="J24" s="16">
        <v>22</v>
      </c>
      <c r="K24" s="16">
        <v>12</v>
      </c>
      <c r="L24" s="16">
        <v>10</v>
      </c>
      <c r="M24" s="87">
        <v>6.9960000000000004</v>
      </c>
      <c r="N24" s="76">
        <v>10</v>
      </c>
      <c r="O24" s="67">
        <v>2530</v>
      </c>
      <c r="P24" s="68">
        <f>Table22452368910111213[[#This Row],[PEMBULATAN]]*O24</f>
        <v>25300</v>
      </c>
    </row>
    <row r="25" spans="1:16" ht="24.75" customHeight="1" x14ac:dyDescent="0.2">
      <c r="A25" s="94"/>
      <c r="B25" s="79"/>
      <c r="C25" s="77" t="s">
        <v>1145</v>
      </c>
      <c r="D25" s="82" t="s">
        <v>55</v>
      </c>
      <c r="E25" s="13">
        <v>44421</v>
      </c>
      <c r="F25" s="80" t="s">
        <v>170</v>
      </c>
      <c r="G25" s="13">
        <v>44421</v>
      </c>
      <c r="H25" s="81" t="s">
        <v>803</v>
      </c>
      <c r="I25" s="16">
        <v>43</v>
      </c>
      <c r="J25" s="16">
        <v>43</v>
      </c>
      <c r="K25" s="16">
        <v>51</v>
      </c>
      <c r="L25" s="16">
        <v>1</v>
      </c>
      <c r="M25" s="87">
        <v>23.574750000000002</v>
      </c>
      <c r="N25" s="76">
        <v>24</v>
      </c>
      <c r="O25" s="67">
        <v>2530</v>
      </c>
      <c r="P25" s="68">
        <f>Table22452368910111213[[#This Row],[PEMBULATAN]]*O25</f>
        <v>60720</v>
      </c>
    </row>
    <row r="26" spans="1:16" ht="24.75" customHeight="1" x14ac:dyDescent="0.2">
      <c r="A26" s="94"/>
      <c r="B26" s="79"/>
      <c r="C26" s="77" t="s">
        <v>1146</v>
      </c>
      <c r="D26" s="82" t="s">
        <v>55</v>
      </c>
      <c r="E26" s="13">
        <v>44421</v>
      </c>
      <c r="F26" s="80" t="s">
        <v>170</v>
      </c>
      <c r="G26" s="13">
        <v>44421</v>
      </c>
      <c r="H26" s="81" t="s">
        <v>803</v>
      </c>
      <c r="I26" s="16">
        <v>82</v>
      </c>
      <c r="J26" s="16">
        <v>38</v>
      </c>
      <c r="K26" s="16">
        <v>54</v>
      </c>
      <c r="L26" s="16">
        <v>1</v>
      </c>
      <c r="M26" s="87">
        <v>42.066000000000003</v>
      </c>
      <c r="N26" s="76">
        <v>42</v>
      </c>
      <c r="O26" s="67">
        <v>2530</v>
      </c>
      <c r="P26" s="68">
        <f>Table22452368910111213[[#This Row],[PEMBULATAN]]*O26</f>
        <v>106260</v>
      </c>
    </row>
    <row r="27" spans="1:16" ht="24.75" customHeight="1" x14ac:dyDescent="0.2">
      <c r="A27" s="94"/>
      <c r="B27" s="79"/>
      <c r="C27" s="77" t="s">
        <v>1147</v>
      </c>
      <c r="D27" s="82" t="s">
        <v>55</v>
      </c>
      <c r="E27" s="13">
        <v>44421</v>
      </c>
      <c r="F27" s="80" t="s">
        <v>170</v>
      </c>
      <c r="G27" s="13">
        <v>44421</v>
      </c>
      <c r="H27" s="81" t="s">
        <v>803</v>
      </c>
      <c r="I27" s="16">
        <v>57</v>
      </c>
      <c r="J27" s="16">
        <v>44</v>
      </c>
      <c r="K27" s="16">
        <v>17</v>
      </c>
      <c r="L27" s="16">
        <v>2</v>
      </c>
      <c r="M27" s="87">
        <v>10.659000000000001</v>
      </c>
      <c r="N27" s="76">
        <v>11</v>
      </c>
      <c r="O27" s="67">
        <v>2530</v>
      </c>
      <c r="P27" s="68">
        <f>Table22452368910111213[[#This Row],[PEMBULATAN]]*O27</f>
        <v>27830</v>
      </c>
    </row>
    <row r="28" spans="1:16" ht="24.75" customHeight="1" x14ac:dyDescent="0.2">
      <c r="A28" s="94"/>
      <c r="B28" s="79"/>
      <c r="C28" s="77" t="s">
        <v>1148</v>
      </c>
      <c r="D28" s="82" t="s">
        <v>55</v>
      </c>
      <c r="E28" s="13">
        <v>44421</v>
      </c>
      <c r="F28" s="80" t="s">
        <v>170</v>
      </c>
      <c r="G28" s="13">
        <v>44421</v>
      </c>
      <c r="H28" s="81" t="s">
        <v>803</v>
      </c>
      <c r="I28" s="16">
        <v>70</v>
      </c>
      <c r="J28" s="16">
        <v>17</v>
      </c>
      <c r="K28" s="16">
        <v>6</v>
      </c>
      <c r="L28" s="16">
        <v>1</v>
      </c>
      <c r="M28" s="87">
        <v>1.7849999999999999</v>
      </c>
      <c r="N28" s="76">
        <v>2</v>
      </c>
      <c r="O28" s="67">
        <v>2530</v>
      </c>
      <c r="P28" s="68">
        <f>Table22452368910111213[[#This Row],[PEMBULATAN]]*O28</f>
        <v>5060</v>
      </c>
    </row>
    <row r="29" spans="1:16" ht="24.75" customHeight="1" x14ac:dyDescent="0.2">
      <c r="A29" s="94"/>
      <c r="B29" s="79"/>
      <c r="C29" s="77" t="s">
        <v>1149</v>
      </c>
      <c r="D29" s="82" t="s">
        <v>55</v>
      </c>
      <c r="E29" s="13">
        <v>44421</v>
      </c>
      <c r="F29" s="80" t="s">
        <v>170</v>
      </c>
      <c r="G29" s="13">
        <v>44421</v>
      </c>
      <c r="H29" s="81" t="s">
        <v>803</v>
      </c>
      <c r="I29" s="16">
        <v>89</v>
      </c>
      <c r="J29" s="16">
        <v>66</v>
      </c>
      <c r="K29" s="16">
        <v>34</v>
      </c>
      <c r="L29" s="16">
        <v>12</v>
      </c>
      <c r="M29" s="87">
        <v>49.929000000000002</v>
      </c>
      <c r="N29" s="76">
        <v>50</v>
      </c>
      <c r="O29" s="67">
        <v>2530</v>
      </c>
      <c r="P29" s="68">
        <f>Table22452368910111213[[#This Row],[PEMBULATAN]]*O29</f>
        <v>126500</v>
      </c>
    </row>
    <row r="30" spans="1:16" ht="24.75" customHeight="1" x14ac:dyDescent="0.2">
      <c r="A30" s="94"/>
      <c r="B30" s="79"/>
      <c r="C30" s="77" t="s">
        <v>1150</v>
      </c>
      <c r="D30" s="82" t="s">
        <v>55</v>
      </c>
      <c r="E30" s="13">
        <v>44421</v>
      </c>
      <c r="F30" s="80" t="s">
        <v>170</v>
      </c>
      <c r="G30" s="13">
        <v>44421</v>
      </c>
      <c r="H30" s="81" t="s">
        <v>803</v>
      </c>
      <c r="I30" s="16">
        <v>37</v>
      </c>
      <c r="J30" s="16">
        <v>32</v>
      </c>
      <c r="K30" s="16">
        <v>29</v>
      </c>
      <c r="L30" s="16">
        <v>6</v>
      </c>
      <c r="M30" s="87">
        <v>8.5839999999999996</v>
      </c>
      <c r="N30" s="76">
        <v>9</v>
      </c>
      <c r="O30" s="67">
        <v>2530</v>
      </c>
      <c r="P30" s="68">
        <f>Table22452368910111213[[#This Row],[PEMBULATAN]]*O30</f>
        <v>22770</v>
      </c>
    </row>
    <row r="31" spans="1:16" ht="24.75" customHeight="1" x14ac:dyDescent="0.2">
      <c r="A31" s="94"/>
      <c r="B31" s="79"/>
      <c r="C31" s="77" t="s">
        <v>1151</v>
      </c>
      <c r="D31" s="82" t="s">
        <v>55</v>
      </c>
      <c r="E31" s="13">
        <v>44421</v>
      </c>
      <c r="F31" s="80" t="s">
        <v>170</v>
      </c>
      <c r="G31" s="13">
        <v>44421</v>
      </c>
      <c r="H31" s="81" t="s">
        <v>803</v>
      </c>
      <c r="I31" s="16">
        <v>108</v>
      </c>
      <c r="J31" s="16">
        <v>40</v>
      </c>
      <c r="K31" s="16">
        <v>17</v>
      </c>
      <c r="L31" s="16">
        <v>10</v>
      </c>
      <c r="M31" s="87">
        <v>18.36</v>
      </c>
      <c r="N31" s="76">
        <v>19</v>
      </c>
      <c r="O31" s="67">
        <v>2530</v>
      </c>
      <c r="P31" s="68">
        <f>Table22452368910111213[[#This Row],[PEMBULATAN]]*O31</f>
        <v>48070</v>
      </c>
    </row>
    <row r="32" spans="1:16" ht="24.75" customHeight="1" x14ac:dyDescent="0.2">
      <c r="A32" s="94"/>
      <c r="B32" s="79"/>
      <c r="C32" s="77" t="s">
        <v>1152</v>
      </c>
      <c r="D32" s="82" t="s">
        <v>55</v>
      </c>
      <c r="E32" s="13">
        <v>44421</v>
      </c>
      <c r="F32" s="80" t="s">
        <v>170</v>
      </c>
      <c r="G32" s="13">
        <v>44421</v>
      </c>
      <c r="H32" s="81" t="s">
        <v>803</v>
      </c>
      <c r="I32" s="16">
        <v>42</v>
      </c>
      <c r="J32" s="16">
        <v>32</v>
      </c>
      <c r="K32" s="16">
        <v>28</v>
      </c>
      <c r="L32" s="16">
        <v>4</v>
      </c>
      <c r="M32" s="87">
        <v>9.4079999999999995</v>
      </c>
      <c r="N32" s="76">
        <v>10</v>
      </c>
      <c r="O32" s="67">
        <v>2530</v>
      </c>
      <c r="P32" s="68">
        <f>Table22452368910111213[[#This Row],[PEMBULATAN]]*O32</f>
        <v>25300</v>
      </c>
    </row>
    <row r="33" spans="1:16" ht="24.75" customHeight="1" x14ac:dyDescent="0.2">
      <c r="A33" s="94"/>
      <c r="B33" s="79"/>
      <c r="C33" s="77" t="s">
        <v>1153</v>
      </c>
      <c r="D33" s="82" t="s">
        <v>55</v>
      </c>
      <c r="E33" s="13">
        <v>44421</v>
      </c>
      <c r="F33" s="80" t="s">
        <v>170</v>
      </c>
      <c r="G33" s="13">
        <v>44421</v>
      </c>
      <c r="H33" s="81" t="s">
        <v>803</v>
      </c>
      <c r="I33" s="16">
        <v>70</v>
      </c>
      <c r="J33" s="16">
        <v>26</v>
      </c>
      <c r="K33" s="16">
        <v>13</v>
      </c>
      <c r="L33" s="16">
        <v>4</v>
      </c>
      <c r="M33" s="87">
        <v>5.915</v>
      </c>
      <c r="N33" s="76">
        <v>6</v>
      </c>
      <c r="O33" s="67">
        <v>2530</v>
      </c>
      <c r="P33" s="68">
        <f>Table22452368910111213[[#This Row],[PEMBULATAN]]*O33</f>
        <v>15180</v>
      </c>
    </row>
    <row r="34" spans="1:16" ht="24.75" customHeight="1" x14ac:dyDescent="0.2">
      <c r="A34" s="94"/>
      <c r="B34" s="79"/>
      <c r="C34" s="77" t="s">
        <v>1154</v>
      </c>
      <c r="D34" s="82" t="s">
        <v>55</v>
      </c>
      <c r="E34" s="13">
        <v>44421</v>
      </c>
      <c r="F34" s="80" t="s">
        <v>170</v>
      </c>
      <c r="G34" s="13">
        <v>44421</v>
      </c>
      <c r="H34" s="81" t="s">
        <v>803</v>
      </c>
      <c r="I34" s="16">
        <v>47</v>
      </c>
      <c r="J34" s="16">
        <v>37</v>
      </c>
      <c r="K34" s="16">
        <v>43</v>
      </c>
      <c r="L34" s="16">
        <v>2</v>
      </c>
      <c r="M34" s="87">
        <v>18.69425</v>
      </c>
      <c r="N34" s="76">
        <v>19</v>
      </c>
      <c r="O34" s="67">
        <v>2530</v>
      </c>
      <c r="P34" s="68">
        <f>Table22452368910111213[[#This Row],[PEMBULATAN]]*O34</f>
        <v>48070</v>
      </c>
    </row>
    <row r="35" spans="1:16" ht="24.75" customHeight="1" x14ac:dyDescent="0.2">
      <c r="A35" s="94"/>
      <c r="B35" s="79"/>
      <c r="C35" s="77" t="s">
        <v>1155</v>
      </c>
      <c r="D35" s="82" t="s">
        <v>55</v>
      </c>
      <c r="E35" s="13">
        <v>44421</v>
      </c>
      <c r="F35" s="80" t="s">
        <v>170</v>
      </c>
      <c r="G35" s="13">
        <v>44421</v>
      </c>
      <c r="H35" s="81" t="s">
        <v>803</v>
      </c>
      <c r="I35" s="16">
        <v>72</v>
      </c>
      <c r="J35" s="16">
        <v>18</v>
      </c>
      <c r="K35" s="16">
        <v>19</v>
      </c>
      <c r="L35" s="16">
        <v>5</v>
      </c>
      <c r="M35" s="87">
        <v>6.1559999999999997</v>
      </c>
      <c r="N35" s="76">
        <v>6</v>
      </c>
      <c r="O35" s="67">
        <v>2530</v>
      </c>
      <c r="P35" s="68">
        <f>Table22452368910111213[[#This Row],[PEMBULATAN]]*O35</f>
        <v>15180</v>
      </c>
    </row>
    <row r="36" spans="1:16" ht="24.75" customHeight="1" x14ac:dyDescent="0.2">
      <c r="A36" s="94"/>
      <c r="B36" s="79"/>
      <c r="C36" s="77" t="s">
        <v>1156</v>
      </c>
      <c r="D36" s="82" t="s">
        <v>55</v>
      </c>
      <c r="E36" s="13">
        <v>44421</v>
      </c>
      <c r="F36" s="80" t="s">
        <v>170</v>
      </c>
      <c r="G36" s="13">
        <v>44421</v>
      </c>
      <c r="H36" s="81" t="s">
        <v>803</v>
      </c>
      <c r="I36" s="16">
        <v>50</v>
      </c>
      <c r="J36" s="16">
        <v>37</v>
      </c>
      <c r="K36" s="16">
        <v>29</v>
      </c>
      <c r="L36" s="16">
        <v>16</v>
      </c>
      <c r="M36" s="87">
        <v>13.4125</v>
      </c>
      <c r="N36" s="76">
        <v>16</v>
      </c>
      <c r="O36" s="67">
        <v>2530</v>
      </c>
      <c r="P36" s="68">
        <f>Table22452368910111213[[#This Row],[PEMBULATAN]]*O36</f>
        <v>40480</v>
      </c>
    </row>
    <row r="37" spans="1:16" ht="24.75" customHeight="1" x14ac:dyDescent="0.2">
      <c r="A37" s="94"/>
      <c r="B37" s="79"/>
      <c r="C37" s="77" t="s">
        <v>1157</v>
      </c>
      <c r="D37" s="82" t="s">
        <v>55</v>
      </c>
      <c r="E37" s="13">
        <v>44421</v>
      </c>
      <c r="F37" s="80" t="s">
        <v>170</v>
      </c>
      <c r="G37" s="13">
        <v>44421</v>
      </c>
      <c r="H37" s="81" t="s">
        <v>803</v>
      </c>
      <c r="I37" s="16">
        <v>43</v>
      </c>
      <c r="J37" s="16">
        <v>34</v>
      </c>
      <c r="K37" s="16">
        <v>17</v>
      </c>
      <c r="L37" s="16">
        <v>5</v>
      </c>
      <c r="M37" s="87">
        <v>6.2134999999999998</v>
      </c>
      <c r="N37" s="76">
        <v>6</v>
      </c>
      <c r="O37" s="67">
        <v>2530</v>
      </c>
      <c r="P37" s="68">
        <f>Table22452368910111213[[#This Row],[PEMBULATAN]]*O37</f>
        <v>15180</v>
      </c>
    </row>
    <row r="38" spans="1:16" ht="24.75" customHeight="1" x14ac:dyDescent="0.2">
      <c r="A38" s="94"/>
      <c r="B38" s="79"/>
      <c r="C38" s="77" t="s">
        <v>1158</v>
      </c>
      <c r="D38" s="82" t="s">
        <v>55</v>
      </c>
      <c r="E38" s="13">
        <v>44421</v>
      </c>
      <c r="F38" s="80" t="s">
        <v>170</v>
      </c>
      <c r="G38" s="13">
        <v>44421</v>
      </c>
      <c r="H38" s="81" t="s">
        <v>803</v>
      </c>
      <c r="I38" s="16">
        <v>59</v>
      </c>
      <c r="J38" s="16">
        <v>34</v>
      </c>
      <c r="K38" s="16">
        <v>17</v>
      </c>
      <c r="L38" s="16">
        <v>5</v>
      </c>
      <c r="M38" s="87">
        <v>8.5254999999999992</v>
      </c>
      <c r="N38" s="76">
        <v>9</v>
      </c>
      <c r="O38" s="67">
        <v>2530</v>
      </c>
      <c r="P38" s="68">
        <f>Table22452368910111213[[#This Row],[PEMBULATAN]]*O38</f>
        <v>22770</v>
      </c>
    </row>
    <row r="39" spans="1:16" ht="24.75" customHeight="1" x14ac:dyDescent="0.2">
      <c r="A39" s="94"/>
      <c r="B39" s="79"/>
      <c r="C39" s="77" t="s">
        <v>1159</v>
      </c>
      <c r="D39" s="82" t="s">
        <v>55</v>
      </c>
      <c r="E39" s="13">
        <v>44421</v>
      </c>
      <c r="F39" s="80" t="s">
        <v>170</v>
      </c>
      <c r="G39" s="13">
        <v>44421</v>
      </c>
      <c r="H39" s="81" t="s">
        <v>803</v>
      </c>
      <c r="I39" s="16">
        <v>40</v>
      </c>
      <c r="J39" s="16">
        <v>32</v>
      </c>
      <c r="K39" s="16">
        <v>34</v>
      </c>
      <c r="L39" s="16">
        <v>7</v>
      </c>
      <c r="M39" s="87">
        <v>10.88</v>
      </c>
      <c r="N39" s="76">
        <v>11</v>
      </c>
      <c r="O39" s="67">
        <v>2530</v>
      </c>
      <c r="P39" s="68">
        <f>Table22452368910111213[[#This Row],[PEMBULATAN]]*O39</f>
        <v>27830</v>
      </c>
    </row>
    <row r="40" spans="1:16" ht="24.75" customHeight="1" x14ac:dyDescent="0.2">
      <c r="A40" s="94"/>
      <c r="B40" s="79"/>
      <c r="C40" s="77" t="s">
        <v>1160</v>
      </c>
      <c r="D40" s="82" t="s">
        <v>55</v>
      </c>
      <c r="E40" s="13">
        <v>44421</v>
      </c>
      <c r="F40" s="80" t="s">
        <v>170</v>
      </c>
      <c r="G40" s="13">
        <v>44421</v>
      </c>
      <c r="H40" s="81" t="s">
        <v>803</v>
      </c>
      <c r="I40" s="16">
        <v>38</v>
      </c>
      <c r="J40" s="16">
        <v>38</v>
      </c>
      <c r="K40" s="16">
        <v>39</v>
      </c>
      <c r="L40" s="16">
        <v>6</v>
      </c>
      <c r="M40" s="87">
        <v>14.079000000000001</v>
      </c>
      <c r="N40" s="76">
        <v>14</v>
      </c>
      <c r="O40" s="67">
        <v>2530</v>
      </c>
      <c r="P40" s="68">
        <f>Table22452368910111213[[#This Row],[PEMBULATAN]]*O40</f>
        <v>35420</v>
      </c>
    </row>
    <row r="41" spans="1:16" ht="24.75" customHeight="1" x14ac:dyDescent="0.2">
      <c r="A41" s="94"/>
      <c r="B41" s="79"/>
      <c r="C41" s="77" t="s">
        <v>1161</v>
      </c>
      <c r="D41" s="82" t="s">
        <v>55</v>
      </c>
      <c r="E41" s="13">
        <v>44421</v>
      </c>
      <c r="F41" s="80" t="s">
        <v>170</v>
      </c>
      <c r="G41" s="13">
        <v>44421</v>
      </c>
      <c r="H41" s="81" t="s">
        <v>803</v>
      </c>
      <c r="I41" s="16">
        <v>41</v>
      </c>
      <c r="J41" s="16">
        <v>29</v>
      </c>
      <c r="K41" s="16">
        <v>29</v>
      </c>
      <c r="L41" s="16">
        <v>12</v>
      </c>
      <c r="M41" s="87">
        <v>8.6202500000000004</v>
      </c>
      <c r="N41" s="76">
        <v>12</v>
      </c>
      <c r="O41" s="67">
        <v>2530</v>
      </c>
      <c r="P41" s="68">
        <f>Table22452368910111213[[#This Row],[PEMBULATAN]]*O41</f>
        <v>30360</v>
      </c>
    </row>
    <row r="42" spans="1:16" ht="24.75" customHeight="1" x14ac:dyDescent="0.2">
      <c r="A42" s="94"/>
      <c r="B42" s="98"/>
      <c r="C42" s="77" t="s">
        <v>1162</v>
      </c>
      <c r="D42" s="82" t="s">
        <v>55</v>
      </c>
      <c r="E42" s="13">
        <v>44421</v>
      </c>
      <c r="F42" s="80" t="s">
        <v>170</v>
      </c>
      <c r="G42" s="13">
        <v>44421</v>
      </c>
      <c r="H42" s="81" t="s">
        <v>803</v>
      </c>
      <c r="I42" s="16">
        <v>62</v>
      </c>
      <c r="J42" s="16">
        <v>33</v>
      </c>
      <c r="K42" s="16">
        <v>33</v>
      </c>
      <c r="L42" s="16">
        <v>3</v>
      </c>
      <c r="M42" s="87">
        <v>16.8795</v>
      </c>
      <c r="N42" s="76">
        <v>17</v>
      </c>
      <c r="O42" s="67">
        <v>2530</v>
      </c>
      <c r="P42" s="68">
        <f>Table22452368910111213[[#This Row],[PEMBULATAN]]*O42</f>
        <v>43010</v>
      </c>
    </row>
    <row r="43" spans="1:16" ht="24.75" customHeight="1" x14ac:dyDescent="0.2">
      <c r="A43" s="94"/>
      <c r="B43" s="79" t="s">
        <v>1163</v>
      </c>
      <c r="C43" s="77" t="s">
        <v>1164</v>
      </c>
      <c r="D43" s="82" t="s">
        <v>55</v>
      </c>
      <c r="E43" s="13">
        <v>44421</v>
      </c>
      <c r="F43" s="80" t="s">
        <v>170</v>
      </c>
      <c r="G43" s="13">
        <v>44421</v>
      </c>
      <c r="H43" s="81" t="s">
        <v>803</v>
      </c>
      <c r="I43" s="16">
        <v>72</v>
      </c>
      <c r="J43" s="16">
        <v>51</v>
      </c>
      <c r="K43" s="16">
        <v>3</v>
      </c>
      <c r="L43" s="16">
        <v>2</v>
      </c>
      <c r="M43" s="87">
        <v>2.754</v>
      </c>
      <c r="N43" s="76">
        <v>3</v>
      </c>
      <c r="O43" s="67">
        <v>2530</v>
      </c>
      <c r="P43" s="68">
        <f>Table22452368910111213[[#This Row],[PEMBULATAN]]*O43</f>
        <v>7590</v>
      </c>
    </row>
    <row r="44" spans="1:16" ht="24.75" customHeight="1" x14ac:dyDescent="0.2">
      <c r="A44" s="94"/>
      <c r="B44" s="79"/>
      <c r="C44" s="77" t="s">
        <v>1165</v>
      </c>
      <c r="D44" s="82" t="s">
        <v>55</v>
      </c>
      <c r="E44" s="13">
        <v>44421</v>
      </c>
      <c r="F44" s="80" t="s">
        <v>170</v>
      </c>
      <c r="G44" s="13">
        <v>44421</v>
      </c>
      <c r="H44" s="81" t="s">
        <v>803</v>
      </c>
      <c r="I44" s="16">
        <v>82</v>
      </c>
      <c r="J44" s="16">
        <v>42</v>
      </c>
      <c r="K44" s="16">
        <v>5</v>
      </c>
      <c r="L44" s="16">
        <v>1</v>
      </c>
      <c r="M44" s="87">
        <v>4.3049999999999997</v>
      </c>
      <c r="N44" s="76">
        <v>5</v>
      </c>
      <c r="O44" s="67">
        <v>2530</v>
      </c>
      <c r="P44" s="68">
        <f>Table22452368910111213[[#This Row],[PEMBULATAN]]*O44</f>
        <v>12650</v>
      </c>
    </row>
    <row r="45" spans="1:16" ht="24.75" customHeight="1" x14ac:dyDescent="0.2">
      <c r="A45" s="94"/>
      <c r="B45" s="79"/>
      <c r="C45" s="77" t="s">
        <v>1166</v>
      </c>
      <c r="D45" s="82" t="s">
        <v>55</v>
      </c>
      <c r="E45" s="13">
        <v>44421</v>
      </c>
      <c r="F45" s="80" t="s">
        <v>170</v>
      </c>
      <c r="G45" s="13">
        <v>44421</v>
      </c>
      <c r="H45" s="81" t="s">
        <v>803</v>
      </c>
      <c r="I45" s="16">
        <v>54</v>
      </c>
      <c r="J45" s="16">
        <v>37</v>
      </c>
      <c r="K45" s="16">
        <v>37</v>
      </c>
      <c r="L45" s="16">
        <v>9</v>
      </c>
      <c r="M45" s="87">
        <v>18.4815</v>
      </c>
      <c r="N45" s="76">
        <v>19</v>
      </c>
      <c r="O45" s="67">
        <v>2530</v>
      </c>
      <c r="P45" s="68">
        <f>Table22452368910111213[[#This Row],[PEMBULATAN]]*O45</f>
        <v>48070</v>
      </c>
    </row>
    <row r="46" spans="1:16" ht="24.75" customHeight="1" x14ac:dyDescent="0.2">
      <c r="A46" s="94"/>
      <c r="B46" s="79"/>
      <c r="C46" s="77" t="s">
        <v>1167</v>
      </c>
      <c r="D46" s="82" t="s">
        <v>55</v>
      </c>
      <c r="E46" s="13">
        <v>44421</v>
      </c>
      <c r="F46" s="80" t="s">
        <v>170</v>
      </c>
      <c r="G46" s="13">
        <v>44421</v>
      </c>
      <c r="H46" s="81" t="s">
        <v>803</v>
      </c>
      <c r="I46" s="16">
        <v>30</v>
      </c>
      <c r="J46" s="16">
        <v>27</v>
      </c>
      <c r="K46" s="16">
        <v>26</v>
      </c>
      <c r="L46" s="16">
        <v>1</v>
      </c>
      <c r="M46" s="87">
        <v>5.2649999999999997</v>
      </c>
      <c r="N46" s="76">
        <v>5</v>
      </c>
      <c r="O46" s="67">
        <v>2530</v>
      </c>
      <c r="P46" s="68">
        <f>Table22452368910111213[[#This Row],[PEMBULATAN]]*O46</f>
        <v>12650</v>
      </c>
    </row>
    <row r="47" spans="1:16" ht="24.75" customHeight="1" x14ac:dyDescent="0.2">
      <c r="A47" s="94"/>
      <c r="B47" s="79"/>
      <c r="C47" s="77" t="s">
        <v>1168</v>
      </c>
      <c r="D47" s="82" t="s">
        <v>55</v>
      </c>
      <c r="E47" s="13">
        <v>44421</v>
      </c>
      <c r="F47" s="80" t="s">
        <v>170</v>
      </c>
      <c r="G47" s="13">
        <v>44421</v>
      </c>
      <c r="H47" s="81" t="s">
        <v>803</v>
      </c>
      <c r="I47" s="16">
        <v>91</v>
      </c>
      <c r="J47" s="16">
        <v>43</v>
      </c>
      <c r="K47" s="16">
        <v>34</v>
      </c>
      <c r="L47" s="16">
        <v>3</v>
      </c>
      <c r="M47" s="87">
        <v>33.2605</v>
      </c>
      <c r="N47" s="76">
        <v>33</v>
      </c>
      <c r="O47" s="67">
        <v>2530</v>
      </c>
      <c r="P47" s="68">
        <f>Table22452368910111213[[#This Row],[PEMBULATAN]]*O47</f>
        <v>83490</v>
      </c>
    </row>
    <row r="48" spans="1:16" ht="24.75" customHeight="1" x14ac:dyDescent="0.2">
      <c r="A48" s="94"/>
      <c r="B48" s="79"/>
      <c r="C48" s="77" t="s">
        <v>1169</v>
      </c>
      <c r="D48" s="82" t="s">
        <v>55</v>
      </c>
      <c r="E48" s="13">
        <v>44421</v>
      </c>
      <c r="F48" s="80" t="s">
        <v>170</v>
      </c>
      <c r="G48" s="13">
        <v>44421</v>
      </c>
      <c r="H48" s="81" t="s">
        <v>803</v>
      </c>
      <c r="I48" s="16">
        <v>66</v>
      </c>
      <c r="J48" s="16">
        <v>58</v>
      </c>
      <c r="K48" s="16">
        <v>7</v>
      </c>
      <c r="L48" s="16">
        <v>1</v>
      </c>
      <c r="M48" s="87">
        <v>6.6989999999999998</v>
      </c>
      <c r="N48" s="76">
        <v>7</v>
      </c>
      <c r="O48" s="67">
        <v>2530</v>
      </c>
      <c r="P48" s="68">
        <f>Table22452368910111213[[#This Row],[PEMBULATAN]]*O48</f>
        <v>17710</v>
      </c>
    </row>
    <row r="49" spans="1:16" ht="24.75" customHeight="1" x14ac:dyDescent="0.2">
      <c r="A49" s="94"/>
      <c r="B49" s="79"/>
      <c r="C49" s="77" t="s">
        <v>1170</v>
      </c>
      <c r="D49" s="82" t="s">
        <v>55</v>
      </c>
      <c r="E49" s="13">
        <v>44421</v>
      </c>
      <c r="F49" s="80" t="s">
        <v>170</v>
      </c>
      <c r="G49" s="13">
        <v>44421</v>
      </c>
      <c r="H49" s="81" t="s">
        <v>803</v>
      </c>
      <c r="I49" s="16">
        <v>54</v>
      </c>
      <c r="J49" s="16">
        <v>49</v>
      </c>
      <c r="K49" s="16">
        <v>38</v>
      </c>
      <c r="L49" s="16">
        <v>25</v>
      </c>
      <c r="M49" s="87">
        <v>25.137</v>
      </c>
      <c r="N49" s="76">
        <v>25</v>
      </c>
      <c r="O49" s="67">
        <v>2530</v>
      </c>
      <c r="P49" s="68">
        <f>Table22452368910111213[[#This Row],[PEMBULATAN]]*O49</f>
        <v>63250</v>
      </c>
    </row>
    <row r="50" spans="1:16" ht="24.75" customHeight="1" x14ac:dyDescent="0.2">
      <c r="A50" s="94"/>
      <c r="B50" s="79"/>
      <c r="C50" s="77" t="s">
        <v>1171</v>
      </c>
      <c r="D50" s="82" t="s">
        <v>55</v>
      </c>
      <c r="E50" s="13">
        <v>44421</v>
      </c>
      <c r="F50" s="80" t="s">
        <v>170</v>
      </c>
      <c r="G50" s="13">
        <v>44421</v>
      </c>
      <c r="H50" s="81" t="s">
        <v>803</v>
      </c>
      <c r="I50" s="16">
        <v>56</v>
      </c>
      <c r="J50" s="16">
        <v>50</v>
      </c>
      <c r="K50" s="16">
        <v>38</v>
      </c>
      <c r="L50" s="16">
        <v>14</v>
      </c>
      <c r="M50" s="87">
        <v>26.6</v>
      </c>
      <c r="N50" s="76">
        <v>27</v>
      </c>
      <c r="O50" s="67">
        <v>2530</v>
      </c>
      <c r="P50" s="68">
        <f>Table22452368910111213[[#This Row],[PEMBULATAN]]*O50</f>
        <v>68310</v>
      </c>
    </row>
    <row r="51" spans="1:16" ht="24.75" customHeight="1" x14ac:dyDescent="0.2">
      <c r="A51" s="94"/>
      <c r="B51" s="79"/>
      <c r="C51" s="77" t="s">
        <v>1172</v>
      </c>
      <c r="D51" s="82" t="s">
        <v>55</v>
      </c>
      <c r="E51" s="13">
        <v>44421</v>
      </c>
      <c r="F51" s="80" t="s">
        <v>170</v>
      </c>
      <c r="G51" s="13">
        <v>44421</v>
      </c>
      <c r="H51" s="81" t="s">
        <v>803</v>
      </c>
      <c r="I51" s="16">
        <v>78</v>
      </c>
      <c r="J51" s="16">
        <v>45</v>
      </c>
      <c r="K51" s="16">
        <v>32</v>
      </c>
      <c r="L51" s="16">
        <v>22</v>
      </c>
      <c r="M51" s="87">
        <v>28.08</v>
      </c>
      <c r="N51" s="76">
        <v>28</v>
      </c>
      <c r="O51" s="67">
        <v>2530</v>
      </c>
      <c r="P51" s="68">
        <f>Table22452368910111213[[#This Row],[PEMBULATAN]]*O51</f>
        <v>70840</v>
      </c>
    </row>
    <row r="52" spans="1:16" ht="24.75" customHeight="1" x14ac:dyDescent="0.2">
      <c r="A52" s="94"/>
      <c r="B52" s="79"/>
      <c r="C52" s="77" t="s">
        <v>1173</v>
      </c>
      <c r="D52" s="82" t="s">
        <v>55</v>
      </c>
      <c r="E52" s="13">
        <v>44421</v>
      </c>
      <c r="F52" s="80" t="s">
        <v>170</v>
      </c>
      <c r="G52" s="13">
        <v>44421</v>
      </c>
      <c r="H52" s="81" t="s">
        <v>803</v>
      </c>
      <c r="I52" s="16">
        <v>44</v>
      </c>
      <c r="J52" s="16">
        <v>28</v>
      </c>
      <c r="K52" s="16">
        <v>40</v>
      </c>
      <c r="L52" s="16">
        <v>22</v>
      </c>
      <c r="M52" s="87">
        <v>12.32</v>
      </c>
      <c r="N52" s="76">
        <v>22</v>
      </c>
      <c r="O52" s="67">
        <v>2530</v>
      </c>
      <c r="P52" s="68">
        <f>Table22452368910111213[[#This Row],[PEMBULATAN]]*O52</f>
        <v>55660</v>
      </c>
    </row>
    <row r="53" spans="1:16" ht="24.75" customHeight="1" x14ac:dyDescent="0.2">
      <c r="A53" s="94"/>
      <c r="B53" s="79"/>
      <c r="C53" s="77" t="s">
        <v>1174</v>
      </c>
      <c r="D53" s="82" t="s">
        <v>55</v>
      </c>
      <c r="E53" s="13">
        <v>44421</v>
      </c>
      <c r="F53" s="80" t="s">
        <v>170</v>
      </c>
      <c r="G53" s="13">
        <v>44421</v>
      </c>
      <c r="H53" s="81" t="s">
        <v>803</v>
      </c>
      <c r="I53" s="16">
        <v>56</v>
      </c>
      <c r="J53" s="16">
        <v>53</v>
      </c>
      <c r="K53" s="16">
        <v>17</v>
      </c>
      <c r="L53" s="16">
        <v>3</v>
      </c>
      <c r="M53" s="87">
        <v>12.614000000000001</v>
      </c>
      <c r="N53" s="76">
        <v>13</v>
      </c>
      <c r="O53" s="67">
        <v>2530</v>
      </c>
      <c r="P53" s="68">
        <f>Table22452368910111213[[#This Row],[PEMBULATAN]]*O53</f>
        <v>32890</v>
      </c>
    </row>
    <row r="54" spans="1:16" ht="24.75" customHeight="1" x14ac:dyDescent="0.2">
      <c r="A54" s="94"/>
      <c r="B54" s="98"/>
      <c r="C54" s="77" t="s">
        <v>1175</v>
      </c>
      <c r="D54" s="82" t="s">
        <v>55</v>
      </c>
      <c r="E54" s="13">
        <v>44421</v>
      </c>
      <c r="F54" s="80" t="s">
        <v>170</v>
      </c>
      <c r="G54" s="13">
        <v>44421</v>
      </c>
      <c r="H54" s="81" t="s">
        <v>803</v>
      </c>
      <c r="I54" s="16">
        <v>84</v>
      </c>
      <c r="J54" s="16">
        <v>59</v>
      </c>
      <c r="K54" s="16">
        <v>39</v>
      </c>
      <c r="L54" s="16">
        <v>20</v>
      </c>
      <c r="M54" s="87">
        <v>48.320999999999998</v>
      </c>
      <c r="N54" s="76">
        <v>49</v>
      </c>
      <c r="O54" s="67">
        <v>2530</v>
      </c>
      <c r="P54" s="68">
        <f>Table22452368910111213[[#This Row],[PEMBULATAN]]*O54</f>
        <v>123970</v>
      </c>
    </row>
    <row r="55" spans="1:16" ht="24.75" customHeight="1" x14ac:dyDescent="0.2">
      <c r="A55" s="94"/>
      <c r="B55" s="79" t="s">
        <v>1176</v>
      </c>
      <c r="C55" s="77" t="s">
        <v>1177</v>
      </c>
      <c r="D55" s="82" t="s">
        <v>55</v>
      </c>
      <c r="E55" s="13">
        <v>44421</v>
      </c>
      <c r="F55" s="80" t="s">
        <v>170</v>
      </c>
      <c r="G55" s="13">
        <v>44421</v>
      </c>
      <c r="H55" s="81" t="s">
        <v>803</v>
      </c>
      <c r="I55" s="16">
        <v>23</v>
      </c>
      <c r="J55" s="16">
        <v>21</v>
      </c>
      <c r="K55" s="16">
        <v>8</v>
      </c>
      <c r="L55" s="16">
        <v>1</v>
      </c>
      <c r="M55" s="87">
        <v>0.96599999999999997</v>
      </c>
      <c r="N55" s="76">
        <v>1</v>
      </c>
      <c r="O55" s="67">
        <v>2530</v>
      </c>
      <c r="P55" s="68">
        <f>Table22452368910111213[[#This Row],[PEMBULATAN]]*O55</f>
        <v>2530</v>
      </c>
    </row>
    <row r="56" spans="1:16" ht="24.75" customHeight="1" x14ac:dyDescent="0.2">
      <c r="A56" s="94"/>
      <c r="B56" s="79"/>
      <c r="C56" s="77" t="s">
        <v>1178</v>
      </c>
      <c r="D56" s="82" t="s">
        <v>55</v>
      </c>
      <c r="E56" s="13">
        <v>44421</v>
      </c>
      <c r="F56" s="80" t="s">
        <v>170</v>
      </c>
      <c r="G56" s="13">
        <v>44421</v>
      </c>
      <c r="H56" s="81" t="s">
        <v>803</v>
      </c>
      <c r="I56" s="16">
        <v>77</v>
      </c>
      <c r="J56" s="16">
        <v>40</v>
      </c>
      <c r="K56" s="16">
        <v>63</v>
      </c>
      <c r="L56" s="16">
        <v>31</v>
      </c>
      <c r="M56" s="87">
        <v>48.51</v>
      </c>
      <c r="N56" s="76">
        <v>49</v>
      </c>
      <c r="O56" s="67">
        <v>2530</v>
      </c>
      <c r="P56" s="68">
        <f>Table22452368910111213[[#This Row],[PEMBULATAN]]*O56</f>
        <v>123970</v>
      </c>
    </row>
    <row r="57" spans="1:16" ht="24.75" customHeight="1" x14ac:dyDescent="0.2">
      <c r="A57" s="94"/>
      <c r="B57" s="79"/>
      <c r="C57" s="77" t="s">
        <v>1179</v>
      </c>
      <c r="D57" s="82" t="s">
        <v>55</v>
      </c>
      <c r="E57" s="13">
        <v>44421</v>
      </c>
      <c r="F57" s="80" t="s">
        <v>170</v>
      </c>
      <c r="G57" s="13">
        <v>44421</v>
      </c>
      <c r="H57" s="81" t="s">
        <v>803</v>
      </c>
      <c r="I57" s="16">
        <v>70</v>
      </c>
      <c r="J57" s="16">
        <v>54</v>
      </c>
      <c r="K57" s="16">
        <v>58</v>
      </c>
      <c r="L57" s="16">
        <v>12</v>
      </c>
      <c r="M57" s="87">
        <v>54.81</v>
      </c>
      <c r="N57" s="76">
        <v>55</v>
      </c>
      <c r="O57" s="67">
        <v>2530</v>
      </c>
      <c r="P57" s="68">
        <f>Table22452368910111213[[#This Row],[PEMBULATAN]]*O57</f>
        <v>139150</v>
      </c>
    </row>
    <row r="58" spans="1:16" ht="24.75" customHeight="1" x14ac:dyDescent="0.2">
      <c r="A58" s="94"/>
      <c r="B58" s="79"/>
      <c r="C58" s="77" t="s">
        <v>1180</v>
      </c>
      <c r="D58" s="82" t="s">
        <v>55</v>
      </c>
      <c r="E58" s="13">
        <v>44421</v>
      </c>
      <c r="F58" s="80" t="s">
        <v>170</v>
      </c>
      <c r="G58" s="13">
        <v>44421</v>
      </c>
      <c r="H58" s="81" t="s">
        <v>803</v>
      </c>
      <c r="I58" s="16">
        <v>89</v>
      </c>
      <c r="J58" s="16">
        <v>69</v>
      </c>
      <c r="K58" s="16">
        <v>109</v>
      </c>
      <c r="L58" s="16">
        <v>12</v>
      </c>
      <c r="M58" s="87">
        <v>167.34225000000001</v>
      </c>
      <c r="N58" s="76">
        <v>167</v>
      </c>
      <c r="O58" s="67">
        <v>2530</v>
      </c>
      <c r="P58" s="68">
        <f>Table22452368910111213[[#This Row],[PEMBULATAN]]*O58</f>
        <v>422510</v>
      </c>
    </row>
    <row r="59" spans="1:16" ht="24.75" customHeight="1" x14ac:dyDescent="0.2">
      <c r="A59" s="94"/>
      <c r="B59" s="98"/>
      <c r="C59" s="77" t="s">
        <v>1181</v>
      </c>
      <c r="D59" s="82" t="s">
        <v>55</v>
      </c>
      <c r="E59" s="13">
        <v>44421</v>
      </c>
      <c r="F59" s="80" t="s">
        <v>170</v>
      </c>
      <c r="G59" s="13">
        <v>44421</v>
      </c>
      <c r="H59" s="81" t="s">
        <v>803</v>
      </c>
      <c r="I59" s="16">
        <v>136</v>
      </c>
      <c r="J59" s="16">
        <v>48</v>
      </c>
      <c r="K59" s="16">
        <v>66</v>
      </c>
      <c r="L59" s="16">
        <v>12</v>
      </c>
      <c r="M59" s="87">
        <v>107.712</v>
      </c>
      <c r="N59" s="76">
        <v>108</v>
      </c>
      <c r="O59" s="67">
        <v>2530</v>
      </c>
      <c r="P59" s="68">
        <f>Table22452368910111213[[#This Row],[PEMBULATAN]]*O59</f>
        <v>273240</v>
      </c>
    </row>
    <row r="60" spans="1:16" ht="24.75" customHeight="1" x14ac:dyDescent="0.2">
      <c r="A60" s="94"/>
      <c r="B60" s="98" t="s">
        <v>1182</v>
      </c>
      <c r="C60" s="77" t="s">
        <v>1183</v>
      </c>
      <c r="D60" s="82" t="s">
        <v>55</v>
      </c>
      <c r="E60" s="13">
        <v>44421</v>
      </c>
      <c r="F60" s="80" t="s">
        <v>170</v>
      </c>
      <c r="G60" s="13">
        <v>44421</v>
      </c>
      <c r="H60" s="81" t="s">
        <v>803</v>
      </c>
      <c r="I60" s="16">
        <v>45</v>
      </c>
      <c r="J60" s="16">
        <v>30</v>
      </c>
      <c r="K60" s="16">
        <v>20</v>
      </c>
      <c r="L60" s="16">
        <v>3</v>
      </c>
      <c r="M60" s="87">
        <v>6.75</v>
      </c>
      <c r="N60" s="76">
        <v>7</v>
      </c>
      <c r="O60" s="67">
        <v>2530</v>
      </c>
      <c r="P60" s="68">
        <f>Table22452368910111213[[#This Row],[PEMBULATAN]]*O60</f>
        <v>17710</v>
      </c>
    </row>
    <row r="61" spans="1:16" ht="24.75" customHeight="1" x14ac:dyDescent="0.2">
      <c r="A61" s="94"/>
      <c r="B61" s="79" t="s">
        <v>1184</v>
      </c>
      <c r="C61" s="77" t="s">
        <v>1185</v>
      </c>
      <c r="D61" s="82" t="s">
        <v>55</v>
      </c>
      <c r="E61" s="13">
        <v>44421</v>
      </c>
      <c r="F61" s="80" t="s">
        <v>170</v>
      </c>
      <c r="G61" s="13">
        <v>44421</v>
      </c>
      <c r="H61" s="81" t="s">
        <v>803</v>
      </c>
      <c r="I61" s="16">
        <v>47</v>
      </c>
      <c r="J61" s="16">
        <v>36</v>
      </c>
      <c r="K61" s="16">
        <v>17</v>
      </c>
      <c r="L61" s="16">
        <v>7</v>
      </c>
      <c r="M61" s="87">
        <v>7.1909999999999998</v>
      </c>
      <c r="N61" s="76">
        <v>7</v>
      </c>
      <c r="O61" s="67">
        <v>2530</v>
      </c>
      <c r="P61" s="68">
        <f>Table22452368910111213[[#This Row],[PEMBULATAN]]*O61</f>
        <v>17710</v>
      </c>
    </row>
    <row r="62" spans="1:16" ht="24.75" customHeight="1" x14ac:dyDescent="0.2">
      <c r="A62" s="94"/>
      <c r="B62" s="79"/>
      <c r="C62" s="77" t="s">
        <v>1186</v>
      </c>
      <c r="D62" s="82" t="s">
        <v>55</v>
      </c>
      <c r="E62" s="13">
        <v>44421</v>
      </c>
      <c r="F62" s="80" t="s">
        <v>170</v>
      </c>
      <c r="G62" s="13">
        <v>44421</v>
      </c>
      <c r="H62" s="81" t="s">
        <v>803</v>
      </c>
      <c r="I62" s="16">
        <v>72</v>
      </c>
      <c r="J62" s="16">
        <v>61</v>
      </c>
      <c r="K62" s="16">
        <v>30</v>
      </c>
      <c r="L62" s="16">
        <v>8</v>
      </c>
      <c r="M62" s="87">
        <v>32.94</v>
      </c>
      <c r="N62" s="76">
        <v>33</v>
      </c>
      <c r="O62" s="67">
        <v>2530</v>
      </c>
      <c r="P62" s="68">
        <f>Table22452368910111213[[#This Row],[PEMBULATAN]]*O62</f>
        <v>83490</v>
      </c>
    </row>
    <row r="63" spans="1:16" ht="24.75" customHeight="1" x14ac:dyDescent="0.2">
      <c r="A63" s="94"/>
      <c r="B63" s="79"/>
      <c r="C63" s="77" t="s">
        <v>1187</v>
      </c>
      <c r="D63" s="82" t="s">
        <v>55</v>
      </c>
      <c r="E63" s="13">
        <v>44421</v>
      </c>
      <c r="F63" s="80" t="s">
        <v>170</v>
      </c>
      <c r="G63" s="13">
        <v>44421</v>
      </c>
      <c r="H63" s="81" t="s">
        <v>803</v>
      </c>
      <c r="I63" s="16">
        <v>95</v>
      </c>
      <c r="J63" s="16">
        <v>43</v>
      </c>
      <c r="K63" s="16">
        <v>38</v>
      </c>
      <c r="L63" s="16">
        <v>24</v>
      </c>
      <c r="M63" s="87">
        <v>38.807499999999997</v>
      </c>
      <c r="N63" s="76">
        <v>39</v>
      </c>
      <c r="O63" s="67">
        <v>2530</v>
      </c>
      <c r="P63" s="68">
        <f>Table22452368910111213[[#This Row],[PEMBULATAN]]*O63</f>
        <v>98670</v>
      </c>
    </row>
    <row r="64" spans="1:16" ht="24.75" customHeight="1" x14ac:dyDescent="0.2">
      <c r="A64" s="14"/>
      <c r="B64" s="14"/>
      <c r="C64" s="9" t="s">
        <v>1188</v>
      </c>
      <c r="D64" s="80" t="s">
        <v>55</v>
      </c>
      <c r="E64" s="13">
        <v>44421</v>
      </c>
      <c r="F64" s="80" t="s">
        <v>170</v>
      </c>
      <c r="G64" s="13">
        <v>44421</v>
      </c>
      <c r="H64" s="10" t="s">
        <v>803</v>
      </c>
      <c r="I64" s="1">
        <v>75</v>
      </c>
      <c r="J64" s="1">
        <v>50</v>
      </c>
      <c r="K64" s="1">
        <v>22</v>
      </c>
      <c r="L64" s="1">
        <v>18</v>
      </c>
      <c r="M64" s="86">
        <v>20.625</v>
      </c>
      <c r="N64" s="8">
        <v>21</v>
      </c>
      <c r="O64" s="67">
        <v>2530</v>
      </c>
      <c r="P64" s="68">
        <f>Table22452368910111213[[#This Row],[PEMBULATAN]]*O64</f>
        <v>53130</v>
      </c>
    </row>
    <row r="65" spans="1:16" ht="22.5" customHeight="1" x14ac:dyDescent="0.2">
      <c r="A65" s="119" t="s">
        <v>34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1"/>
      <c r="M65" s="83">
        <f>SUBTOTAL(109,Table22452368910111213[KG VOLUME])</f>
        <v>1678.3234999999993</v>
      </c>
      <c r="N65" s="71">
        <f>SUM(N3:N64)</f>
        <v>1712</v>
      </c>
      <c r="O65" s="122">
        <f>SUM(P3:P64)</f>
        <v>4331360</v>
      </c>
      <c r="P65" s="123"/>
    </row>
    <row r="66" spans="1:16" ht="22.5" customHeight="1" x14ac:dyDescent="0.2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9"/>
      <c r="N66" s="91" t="s">
        <v>57</v>
      </c>
      <c r="O66" s="90"/>
      <c r="P66" s="90">
        <f>O65*10%</f>
        <v>433136</v>
      </c>
    </row>
    <row r="67" spans="1:16" x14ac:dyDescent="0.2">
      <c r="A67" s="11"/>
      <c r="B67" s="59" t="s">
        <v>48</v>
      </c>
      <c r="C67" s="58"/>
      <c r="D67" s="60" t="s">
        <v>49</v>
      </c>
      <c r="H67" s="66"/>
      <c r="N67" s="65" t="s">
        <v>35</v>
      </c>
      <c r="P67" s="72">
        <f>O65*1%</f>
        <v>43313.599999999999</v>
      </c>
    </row>
    <row r="68" spans="1:16" x14ac:dyDescent="0.2">
      <c r="A68" s="11"/>
      <c r="H68" s="66"/>
      <c r="N68" s="65" t="s">
        <v>36</v>
      </c>
      <c r="P68" s="74">
        <v>0</v>
      </c>
    </row>
    <row r="69" spans="1:16" ht="15.75" thickBot="1" x14ac:dyDescent="0.25">
      <c r="A69" s="11"/>
      <c r="H69" s="66"/>
      <c r="N69" s="65" t="s">
        <v>37</v>
      </c>
      <c r="P69" s="74">
        <v>0</v>
      </c>
    </row>
    <row r="70" spans="1:16" x14ac:dyDescent="0.2">
      <c r="A70" s="11"/>
      <c r="H70" s="66"/>
      <c r="N70" s="69" t="s">
        <v>38</v>
      </c>
      <c r="O70" s="70"/>
      <c r="P70" s="73">
        <f>O65-P66+P67</f>
        <v>3941537.6</v>
      </c>
    </row>
    <row r="71" spans="1:16" x14ac:dyDescent="0.2">
      <c r="B71" s="59"/>
      <c r="C71" s="58"/>
      <c r="D71" s="60"/>
    </row>
    <row r="73" spans="1:16" x14ac:dyDescent="0.2">
      <c r="A73" s="11"/>
      <c r="H73" s="66"/>
      <c r="P73" s="75"/>
    </row>
    <row r="74" spans="1:16" x14ac:dyDescent="0.2">
      <c r="A74" s="11"/>
      <c r="H74" s="66"/>
      <c r="O74" s="61"/>
      <c r="P74" s="75"/>
    </row>
    <row r="75" spans="1:16" s="3" customFormat="1" x14ac:dyDescent="0.25">
      <c r="A75" s="11"/>
      <c r="B75" s="2"/>
      <c r="C75" s="2"/>
      <c r="E75" s="12"/>
      <c r="H75" s="66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6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6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6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6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6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6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6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6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6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6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6"/>
      <c r="N86" s="15"/>
      <c r="O86" s="15"/>
      <c r="P86" s="15"/>
    </row>
  </sheetData>
  <mergeCells count="3">
    <mergeCell ref="A3:A4"/>
    <mergeCell ref="A65:L65"/>
    <mergeCell ref="O65:P65"/>
  </mergeCells>
  <conditionalFormatting sqref="B3">
    <cfRule type="duplicateValues" dxfId="209" priority="2"/>
  </conditionalFormatting>
  <conditionalFormatting sqref="B4:B63">
    <cfRule type="duplicateValues" dxfId="208" priority="1"/>
  </conditionalFormatting>
  <conditionalFormatting sqref="B64">
    <cfRule type="duplicateValues" dxfId="207" priority="3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4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A72" sqref="A3:XFD7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23.25" customHeight="1" x14ac:dyDescent="0.2">
      <c r="A3" s="117" t="s">
        <v>1189</v>
      </c>
      <c r="B3" s="78" t="s">
        <v>1191</v>
      </c>
      <c r="C3" s="9" t="s">
        <v>1192</v>
      </c>
      <c r="D3" s="80" t="s">
        <v>55</v>
      </c>
      <c r="E3" s="13">
        <v>44421</v>
      </c>
      <c r="F3" s="80" t="s">
        <v>170</v>
      </c>
      <c r="G3" s="13">
        <v>44421</v>
      </c>
      <c r="H3" s="10" t="s">
        <v>803</v>
      </c>
      <c r="I3" s="1">
        <v>66</v>
      </c>
      <c r="J3" s="1">
        <v>60</v>
      </c>
      <c r="K3" s="1">
        <v>20</v>
      </c>
      <c r="L3" s="1">
        <v>9</v>
      </c>
      <c r="M3" s="86">
        <v>19.8</v>
      </c>
      <c r="N3" s="8">
        <v>20</v>
      </c>
      <c r="O3" s="67">
        <v>2530</v>
      </c>
      <c r="P3" s="68">
        <f>Table2245236891011121314[[#This Row],[PEMBULATAN]]*O3</f>
        <v>50600</v>
      </c>
    </row>
    <row r="4" spans="1:16" ht="23.25" customHeight="1" x14ac:dyDescent="0.2">
      <c r="A4" s="118"/>
      <c r="B4" s="79"/>
      <c r="C4" s="9" t="s">
        <v>1193</v>
      </c>
      <c r="D4" s="80" t="s">
        <v>55</v>
      </c>
      <c r="E4" s="13">
        <v>44421</v>
      </c>
      <c r="F4" s="80" t="s">
        <v>170</v>
      </c>
      <c r="G4" s="13">
        <v>44421</v>
      </c>
      <c r="H4" s="10" t="s">
        <v>803</v>
      </c>
      <c r="I4" s="1">
        <v>70</v>
      </c>
      <c r="J4" s="1">
        <v>60</v>
      </c>
      <c r="K4" s="1">
        <v>30</v>
      </c>
      <c r="L4" s="1">
        <v>14</v>
      </c>
      <c r="M4" s="86">
        <v>31.5</v>
      </c>
      <c r="N4" s="8">
        <v>32</v>
      </c>
      <c r="O4" s="67">
        <v>2530</v>
      </c>
      <c r="P4" s="68">
        <f>Table2245236891011121314[[#This Row],[PEMBULATAN]]*O4</f>
        <v>80960</v>
      </c>
    </row>
    <row r="5" spans="1:16" ht="23.25" customHeight="1" x14ac:dyDescent="0.2">
      <c r="A5" s="94"/>
      <c r="B5" s="79"/>
      <c r="C5" s="77" t="s">
        <v>1194</v>
      </c>
      <c r="D5" s="82" t="s">
        <v>55</v>
      </c>
      <c r="E5" s="13">
        <v>44421</v>
      </c>
      <c r="F5" s="80" t="s">
        <v>170</v>
      </c>
      <c r="G5" s="13">
        <v>44421</v>
      </c>
      <c r="H5" s="81" t="s">
        <v>803</v>
      </c>
      <c r="I5" s="16">
        <v>61</v>
      </c>
      <c r="J5" s="16">
        <v>61</v>
      </c>
      <c r="K5" s="16">
        <v>10</v>
      </c>
      <c r="L5" s="16">
        <v>7</v>
      </c>
      <c r="M5" s="87">
        <v>9.3025000000000002</v>
      </c>
      <c r="N5" s="76">
        <v>9</v>
      </c>
      <c r="O5" s="67">
        <v>2530</v>
      </c>
      <c r="P5" s="68">
        <f>Table2245236891011121314[[#This Row],[PEMBULATAN]]*O5</f>
        <v>22770</v>
      </c>
    </row>
    <row r="6" spans="1:16" ht="23.25" customHeight="1" x14ac:dyDescent="0.2">
      <c r="A6" s="94"/>
      <c r="B6" s="79"/>
      <c r="C6" s="77" t="s">
        <v>1195</v>
      </c>
      <c r="D6" s="82" t="s">
        <v>55</v>
      </c>
      <c r="E6" s="13">
        <v>44421</v>
      </c>
      <c r="F6" s="80" t="s">
        <v>170</v>
      </c>
      <c r="G6" s="13">
        <v>44421</v>
      </c>
      <c r="H6" s="81" t="s">
        <v>803</v>
      </c>
      <c r="I6" s="16">
        <v>70</v>
      </c>
      <c r="J6" s="16">
        <v>70</v>
      </c>
      <c r="K6" s="16">
        <v>12</v>
      </c>
      <c r="L6" s="16">
        <v>18</v>
      </c>
      <c r="M6" s="87">
        <v>14.7</v>
      </c>
      <c r="N6" s="76">
        <v>18</v>
      </c>
      <c r="O6" s="67">
        <v>2530</v>
      </c>
      <c r="P6" s="68">
        <f>Table2245236891011121314[[#This Row],[PEMBULATAN]]*O6</f>
        <v>45540</v>
      </c>
    </row>
    <row r="7" spans="1:16" ht="23.25" customHeight="1" x14ac:dyDescent="0.2">
      <c r="A7" s="94"/>
      <c r="B7" s="79"/>
      <c r="C7" s="77" t="s">
        <v>1196</v>
      </c>
      <c r="D7" s="82" t="s">
        <v>55</v>
      </c>
      <c r="E7" s="13">
        <v>44421</v>
      </c>
      <c r="F7" s="80" t="s">
        <v>170</v>
      </c>
      <c r="G7" s="13">
        <v>44421</v>
      </c>
      <c r="H7" s="81" t="s">
        <v>803</v>
      </c>
      <c r="I7" s="16">
        <v>70</v>
      </c>
      <c r="J7" s="16">
        <v>61</v>
      </c>
      <c r="K7" s="16">
        <v>20</v>
      </c>
      <c r="L7" s="16">
        <v>9</v>
      </c>
      <c r="M7" s="87">
        <v>21.35</v>
      </c>
      <c r="N7" s="76">
        <v>22</v>
      </c>
      <c r="O7" s="67">
        <v>2530</v>
      </c>
      <c r="P7" s="68">
        <f>Table2245236891011121314[[#This Row],[PEMBULATAN]]*O7</f>
        <v>55660</v>
      </c>
    </row>
    <row r="8" spans="1:16" ht="23.25" customHeight="1" x14ac:dyDescent="0.2">
      <c r="A8" s="94"/>
      <c r="B8" s="79"/>
      <c r="C8" s="77" t="s">
        <v>1197</v>
      </c>
      <c r="D8" s="82" t="s">
        <v>55</v>
      </c>
      <c r="E8" s="13">
        <v>44421</v>
      </c>
      <c r="F8" s="80" t="s">
        <v>170</v>
      </c>
      <c r="G8" s="13">
        <v>44421</v>
      </c>
      <c r="H8" s="81" t="s">
        <v>803</v>
      </c>
      <c r="I8" s="16">
        <v>80</v>
      </c>
      <c r="J8" s="16">
        <v>60</v>
      </c>
      <c r="K8" s="16">
        <v>30</v>
      </c>
      <c r="L8" s="16">
        <v>9</v>
      </c>
      <c r="M8" s="87">
        <v>36</v>
      </c>
      <c r="N8" s="76">
        <v>36</v>
      </c>
      <c r="O8" s="67">
        <v>2530</v>
      </c>
      <c r="P8" s="68">
        <f>Table2245236891011121314[[#This Row],[PEMBULATAN]]*O8</f>
        <v>91080</v>
      </c>
    </row>
    <row r="9" spans="1:16" ht="23.25" customHeight="1" x14ac:dyDescent="0.2">
      <c r="A9" s="94"/>
      <c r="B9" s="79"/>
      <c r="C9" s="77" t="s">
        <v>1198</v>
      </c>
      <c r="D9" s="82" t="s">
        <v>55</v>
      </c>
      <c r="E9" s="13">
        <v>44421</v>
      </c>
      <c r="F9" s="80" t="s">
        <v>170</v>
      </c>
      <c r="G9" s="13">
        <v>44421</v>
      </c>
      <c r="H9" s="81" t="s">
        <v>803</v>
      </c>
      <c r="I9" s="16">
        <v>71</v>
      </c>
      <c r="J9" s="16">
        <v>51</v>
      </c>
      <c r="K9" s="16">
        <v>38</v>
      </c>
      <c r="L9" s="16">
        <v>17</v>
      </c>
      <c r="M9" s="87">
        <v>34.399500000000003</v>
      </c>
      <c r="N9" s="76">
        <v>35</v>
      </c>
      <c r="O9" s="67">
        <v>2530</v>
      </c>
      <c r="P9" s="68">
        <f>Table2245236891011121314[[#This Row],[PEMBULATAN]]*O9</f>
        <v>88550</v>
      </c>
    </row>
    <row r="10" spans="1:16" ht="23.25" customHeight="1" x14ac:dyDescent="0.2">
      <c r="A10" s="94"/>
      <c r="B10" s="79"/>
      <c r="C10" s="77" t="s">
        <v>1199</v>
      </c>
      <c r="D10" s="82" t="s">
        <v>55</v>
      </c>
      <c r="E10" s="13">
        <v>44421</v>
      </c>
      <c r="F10" s="80" t="s">
        <v>170</v>
      </c>
      <c r="G10" s="13">
        <v>44421</v>
      </c>
      <c r="H10" s="81" t="s">
        <v>803</v>
      </c>
      <c r="I10" s="16">
        <v>71</v>
      </c>
      <c r="J10" s="16">
        <v>61</v>
      </c>
      <c r="K10" s="16">
        <v>21</v>
      </c>
      <c r="L10" s="16">
        <v>19</v>
      </c>
      <c r="M10" s="87">
        <v>22.737749999999998</v>
      </c>
      <c r="N10" s="76">
        <v>23</v>
      </c>
      <c r="O10" s="67">
        <v>2530</v>
      </c>
      <c r="P10" s="68">
        <f>Table2245236891011121314[[#This Row],[PEMBULATAN]]*O10</f>
        <v>58190</v>
      </c>
    </row>
    <row r="11" spans="1:16" ht="23.25" customHeight="1" x14ac:dyDescent="0.2">
      <c r="A11" s="94"/>
      <c r="B11" s="79"/>
      <c r="C11" s="77" t="s">
        <v>1200</v>
      </c>
      <c r="D11" s="82" t="s">
        <v>55</v>
      </c>
      <c r="E11" s="13">
        <v>44421</v>
      </c>
      <c r="F11" s="80" t="s">
        <v>170</v>
      </c>
      <c r="G11" s="13">
        <v>44421</v>
      </c>
      <c r="H11" s="81" t="s">
        <v>803</v>
      </c>
      <c r="I11" s="16">
        <v>81</v>
      </c>
      <c r="J11" s="16">
        <v>61</v>
      </c>
      <c r="K11" s="16">
        <v>29</v>
      </c>
      <c r="L11" s="16">
        <v>17</v>
      </c>
      <c r="M11" s="87">
        <v>35.822249999999997</v>
      </c>
      <c r="N11" s="76">
        <v>36</v>
      </c>
      <c r="O11" s="67">
        <v>2530</v>
      </c>
      <c r="P11" s="68">
        <f>Table2245236891011121314[[#This Row],[PEMBULATAN]]*O11</f>
        <v>91080</v>
      </c>
    </row>
    <row r="12" spans="1:16" ht="23.25" customHeight="1" x14ac:dyDescent="0.2">
      <c r="A12" s="94"/>
      <c r="B12" s="79"/>
      <c r="C12" s="77" t="s">
        <v>1201</v>
      </c>
      <c r="D12" s="82" t="s">
        <v>55</v>
      </c>
      <c r="E12" s="13">
        <v>44421</v>
      </c>
      <c r="F12" s="80" t="s">
        <v>170</v>
      </c>
      <c r="G12" s="13">
        <v>44421</v>
      </c>
      <c r="H12" s="81" t="s">
        <v>803</v>
      </c>
      <c r="I12" s="16">
        <v>100</v>
      </c>
      <c r="J12" s="16">
        <v>60</v>
      </c>
      <c r="K12" s="16">
        <v>30</v>
      </c>
      <c r="L12" s="16">
        <v>18</v>
      </c>
      <c r="M12" s="87">
        <v>45</v>
      </c>
      <c r="N12" s="76">
        <v>45</v>
      </c>
      <c r="O12" s="67">
        <v>2530</v>
      </c>
      <c r="P12" s="68">
        <f>Table2245236891011121314[[#This Row],[PEMBULATAN]]*O12</f>
        <v>113850</v>
      </c>
    </row>
    <row r="13" spans="1:16" ht="23.25" customHeight="1" x14ac:dyDescent="0.2">
      <c r="A13" s="94"/>
      <c r="B13" s="79"/>
      <c r="C13" s="77" t="s">
        <v>1202</v>
      </c>
      <c r="D13" s="82" t="s">
        <v>55</v>
      </c>
      <c r="E13" s="13">
        <v>44421</v>
      </c>
      <c r="F13" s="80" t="s">
        <v>170</v>
      </c>
      <c r="G13" s="13">
        <v>44421</v>
      </c>
      <c r="H13" s="81" t="s">
        <v>803</v>
      </c>
      <c r="I13" s="16">
        <v>82</v>
      </c>
      <c r="J13" s="16">
        <v>45</v>
      </c>
      <c r="K13" s="16">
        <v>25</v>
      </c>
      <c r="L13" s="16">
        <v>18</v>
      </c>
      <c r="M13" s="87">
        <v>23.0625</v>
      </c>
      <c r="N13" s="76">
        <v>23</v>
      </c>
      <c r="O13" s="67">
        <v>2530</v>
      </c>
      <c r="P13" s="68">
        <f>Table2245236891011121314[[#This Row],[PEMBULATAN]]*O13</f>
        <v>58190</v>
      </c>
    </row>
    <row r="14" spans="1:16" ht="23.25" customHeight="1" x14ac:dyDescent="0.2">
      <c r="A14" s="94"/>
      <c r="B14" s="79"/>
      <c r="C14" s="77" t="s">
        <v>1203</v>
      </c>
      <c r="D14" s="82" t="s">
        <v>55</v>
      </c>
      <c r="E14" s="13">
        <v>44421</v>
      </c>
      <c r="F14" s="80" t="s">
        <v>170</v>
      </c>
      <c r="G14" s="13">
        <v>44421</v>
      </c>
      <c r="H14" s="81" t="s">
        <v>803</v>
      </c>
      <c r="I14" s="16">
        <v>41</v>
      </c>
      <c r="J14" s="16">
        <v>52</v>
      </c>
      <c r="K14" s="16">
        <v>15</v>
      </c>
      <c r="L14" s="16">
        <v>5</v>
      </c>
      <c r="M14" s="87">
        <v>7.9950000000000001</v>
      </c>
      <c r="N14" s="76">
        <v>8</v>
      </c>
      <c r="O14" s="67">
        <v>2530</v>
      </c>
      <c r="P14" s="68">
        <f>Table2245236891011121314[[#This Row],[PEMBULATAN]]*O14</f>
        <v>20240</v>
      </c>
    </row>
    <row r="15" spans="1:16" ht="23.25" customHeight="1" x14ac:dyDescent="0.2">
      <c r="A15" s="94"/>
      <c r="B15" s="79"/>
      <c r="C15" s="77" t="s">
        <v>1204</v>
      </c>
      <c r="D15" s="82" t="s">
        <v>55</v>
      </c>
      <c r="E15" s="13">
        <v>44421</v>
      </c>
      <c r="F15" s="80" t="s">
        <v>170</v>
      </c>
      <c r="G15" s="13">
        <v>44421</v>
      </c>
      <c r="H15" s="81" t="s">
        <v>803</v>
      </c>
      <c r="I15" s="16">
        <v>52</v>
      </c>
      <c r="J15" s="16">
        <v>41</v>
      </c>
      <c r="K15" s="16">
        <v>16</v>
      </c>
      <c r="L15" s="16">
        <v>7</v>
      </c>
      <c r="M15" s="87">
        <v>8.5280000000000005</v>
      </c>
      <c r="N15" s="76">
        <v>9</v>
      </c>
      <c r="O15" s="67">
        <v>2530</v>
      </c>
      <c r="P15" s="68">
        <f>Table2245236891011121314[[#This Row],[PEMBULATAN]]*O15</f>
        <v>22770</v>
      </c>
    </row>
    <row r="16" spans="1:16" ht="23.25" customHeight="1" x14ac:dyDescent="0.2">
      <c r="A16" s="94"/>
      <c r="B16" s="79"/>
      <c r="C16" s="77" t="s">
        <v>1205</v>
      </c>
      <c r="D16" s="82" t="s">
        <v>55</v>
      </c>
      <c r="E16" s="13">
        <v>44421</v>
      </c>
      <c r="F16" s="80" t="s">
        <v>170</v>
      </c>
      <c r="G16" s="13">
        <v>44421</v>
      </c>
      <c r="H16" s="81" t="s">
        <v>803</v>
      </c>
      <c r="I16" s="16">
        <v>82</v>
      </c>
      <c r="J16" s="16">
        <v>53</v>
      </c>
      <c r="K16" s="16">
        <v>21</v>
      </c>
      <c r="L16" s="16">
        <v>13</v>
      </c>
      <c r="M16" s="87">
        <v>22.816500000000001</v>
      </c>
      <c r="N16" s="76">
        <v>23</v>
      </c>
      <c r="O16" s="67">
        <v>2530</v>
      </c>
      <c r="P16" s="68">
        <f>Table2245236891011121314[[#This Row],[PEMBULATAN]]*O16</f>
        <v>58190</v>
      </c>
    </row>
    <row r="17" spans="1:16" ht="23.25" customHeight="1" x14ac:dyDescent="0.2">
      <c r="A17" s="94"/>
      <c r="B17" s="79"/>
      <c r="C17" s="77" t="s">
        <v>1206</v>
      </c>
      <c r="D17" s="82" t="s">
        <v>55</v>
      </c>
      <c r="E17" s="13">
        <v>44421</v>
      </c>
      <c r="F17" s="80" t="s">
        <v>170</v>
      </c>
      <c r="G17" s="13">
        <v>44421</v>
      </c>
      <c r="H17" s="81" t="s">
        <v>803</v>
      </c>
      <c r="I17" s="16">
        <v>72</v>
      </c>
      <c r="J17" s="16">
        <v>55</v>
      </c>
      <c r="K17" s="16">
        <v>32</v>
      </c>
      <c r="L17" s="16">
        <v>14</v>
      </c>
      <c r="M17" s="87">
        <v>31.68</v>
      </c>
      <c r="N17" s="76">
        <v>32</v>
      </c>
      <c r="O17" s="67">
        <v>2530</v>
      </c>
      <c r="P17" s="68">
        <f>Table2245236891011121314[[#This Row],[PEMBULATAN]]*O17</f>
        <v>80960</v>
      </c>
    </row>
    <row r="18" spans="1:16" ht="23.25" customHeight="1" x14ac:dyDescent="0.2">
      <c r="A18" s="94"/>
      <c r="B18" s="79"/>
      <c r="C18" s="77" t="s">
        <v>1207</v>
      </c>
      <c r="D18" s="82" t="s">
        <v>55</v>
      </c>
      <c r="E18" s="13">
        <v>44421</v>
      </c>
      <c r="F18" s="80" t="s">
        <v>170</v>
      </c>
      <c r="G18" s="13">
        <v>44421</v>
      </c>
      <c r="H18" s="81" t="s">
        <v>803</v>
      </c>
      <c r="I18" s="16">
        <v>83</v>
      </c>
      <c r="J18" s="16">
        <v>53</v>
      </c>
      <c r="K18" s="16">
        <v>24</v>
      </c>
      <c r="L18" s="16">
        <v>16</v>
      </c>
      <c r="M18" s="87">
        <v>26.393999999999998</v>
      </c>
      <c r="N18" s="76">
        <v>27</v>
      </c>
      <c r="O18" s="67">
        <v>2530</v>
      </c>
      <c r="P18" s="68">
        <f>Table2245236891011121314[[#This Row],[PEMBULATAN]]*O18</f>
        <v>68310</v>
      </c>
    </row>
    <row r="19" spans="1:16" ht="23.25" customHeight="1" x14ac:dyDescent="0.2">
      <c r="A19" s="94"/>
      <c r="B19" s="79"/>
      <c r="C19" s="77" t="s">
        <v>1208</v>
      </c>
      <c r="D19" s="82" t="s">
        <v>55</v>
      </c>
      <c r="E19" s="13">
        <v>44421</v>
      </c>
      <c r="F19" s="80" t="s">
        <v>170</v>
      </c>
      <c r="G19" s="13">
        <v>44421</v>
      </c>
      <c r="H19" s="81" t="s">
        <v>803</v>
      </c>
      <c r="I19" s="16">
        <v>40</v>
      </c>
      <c r="J19" s="16">
        <v>41</v>
      </c>
      <c r="K19" s="16">
        <v>11</v>
      </c>
      <c r="L19" s="16">
        <v>5</v>
      </c>
      <c r="M19" s="87">
        <v>4.51</v>
      </c>
      <c r="N19" s="76">
        <v>5</v>
      </c>
      <c r="O19" s="67">
        <v>2530</v>
      </c>
      <c r="P19" s="68">
        <f>Table2245236891011121314[[#This Row],[PEMBULATAN]]*O19</f>
        <v>12650</v>
      </c>
    </row>
    <row r="20" spans="1:16" ht="23.25" customHeight="1" x14ac:dyDescent="0.2">
      <c r="A20" s="94"/>
      <c r="B20" s="79"/>
      <c r="C20" s="77" t="s">
        <v>1209</v>
      </c>
      <c r="D20" s="82" t="s">
        <v>55</v>
      </c>
      <c r="E20" s="13">
        <v>44421</v>
      </c>
      <c r="F20" s="80" t="s">
        <v>170</v>
      </c>
      <c r="G20" s="13">
        <v>44421</v>
      </c>
      <c r="H20" s="81" t="s">
        <v>803</v>
      </c>
      <c r="I20" s="16">
        <v>91</v>
      </c>
      <c r="J20" s="16">
        <v>60</v>
      </c>
      <c r="K20" s="16">
        <v>41</v>
      </c>
      <c r="L20" s="16">
        <v>19</v>
      </c>
      <c r="M20" s="87">
        <v>55.965000000000003</v>
      </c>
      <c r="N20" s="76">
        <v>56</v>
      </c>
      <c r="O20" s="67">
        <v>2530</v>
      </c>
      <c r="P20" s="68">
        <f>Table2245236891011121314[[#This Row],[PEMBULATAN]]*O20</f>
        <v>141680</v>
      </c>
    </row>
    <row r="21" spans="1:16" ht="23.25" customHeight="1" x14ac:dyDescent="0.2">
      <c r="A21" s="94"/>
      <c r="B21" s="79"/>
      <c r="C21" s="77" t="s">
        <v>1210</v>
      </c>
      <c r="D21" s="82" t="s">
        <v>55</v>
      </c>
      <c r="E21" s="13">
        <v>44421</v>
      </c>
      <c r="F21" s="80" t="s">
        <v>170</v>
      </c>
      <c r="G21" s="13">
        <v>44421</v>
      </c>
      <c r="H21" s="81" t="s">
        <v>803</v>
      </c>
      <c r="I21" s="16">
        <v>92</v>
      </c>
      <c r="J21" s="16">
        <v>51</v>
      </c>
      <c r="K21" s="16">
        <v>32</v>
      </c>
      <c r="L21" s="16">
        <v>13</v>
      </c>
      <c r="M21" s="87">
        <v>37.536000000000001</v>
      </c>
      <c r="N21" s="76">
        <v>38</v>
      </c>
      <c r="O21" s="67">
        <v>2530</v>
      </c>
      <c r="P21" s="68">
        <f>Table2245236891011121314[[#This Row],[PEMBULATAN]]*O21</f>
        <v>96140</v>
      </c>
    </row>
    <row r="22" spans="1:16" ht="23.25" customHeight="1" x14ac:dyDescent="0.2">
      <c r="A22" s="94"/>
      <c r="B22" s="79"/>
      <c r="C22" s="77" t="s">
        <v>1211</v>
      </c>
      <c r="D22" s="82" t="s">
        <v>55</v>
      </c>
      <c r="E22" s="13">
        <v>44421</v>
      </c>
      <c r="F22" s="80" t="s">
        <v>170</v>
      </c>
      <c r="G22" s="13">
        <v>44421</v>
      </c>
      <c r="H22" s="81" t="s">
        <v>803</v>
      </c>
      <c r="I22" s="16">
        <v>75</v>
      </c>
      <c r="J22" s="16">
        <v>71</v>
      </c>
      <c r="K22" s="16">
        <v>20</v>
      </c>
      <c r="L22" s="16">
        <v>8</v>
      </c>
      <c r="M22" s="87">
        <v>26.625</v>
      </c>
      <c r="N22" s="76">
        <v>27</v>
      </c>
      <c r="O22" s="67">
        <v>2530</v>
      </c>
      <c r="P22" s="68">
        <f>Table2245236891011121314[[#This Row],[PEMBULATAN]]*O22</f>
        <v>68310</v>
      </c>
    </row>
    <row r="23" spans="1:16" ht="23.25" customHeight="1" x14ac:dyDescent="0.2">
      <c r="A23" s="94"/>
      <c r="B23" s="79"/>
      <c r="C23" s="77" t="s">
        <v>1212</v>
      </c>
      <c r="D23" s="82" t="s">
        <v>55</v>
      </c>
      <c r="E23" s="13">
        <v>44421</v>
      </c>
      <c r="F23" s="80" t="s">
        <v>170</v>
      </c>
      <c r="G23" s="13">
        <v>44421</v>
      </c>
      <c r="H23" s="81" t="s">
        <v>803</v>
      </c>
      <c r="I23" s="16">
        <v>90</v>
      </c>
      <c r="J23" s="16">
        <v>61</v>
      </c>
      <c r="K23" s="16">
        <v>20</v>
      </c>
      <c r="L23" s="16">
        <v>10</v>
      </c>
      <c r="M23" s="87">
        <v>27.45</v>
      </c>
      <c r="N23" s="76">
        <v>28</v>
      </c>
      <c r="O23" s="67">
        <v>2530</v>
      </c>
      <c r="P23" s="68">
        <f>Table2245236891011121314[[#This Row],[PEMBULATAN]]*O23</f>
        <v>70840</v>
      </c>
    </row>
    <row r="24" spans="1:16" ht="23.25" customHeight="1" x14ac:dyDescent="0.2">
      <c r="A24" s="94"/>
      <c r="B24" s="79"/>
      <c r="C24" s="77" t="s">
        <v>1213</v>
      </c>
      <c r="D24" s="82" t="s">
        <v>55</v>
      </c>
      <c r="E24" s="13">
        <v>44421</v>
      </c>
      <c r="F24" s="80" t="s">
        <v>170</v>
      </c>
      <c r="G24" s="13">
        <v>44421</v>
      </c>
      <c r="H24" s="81" t="s">
        <v>803</v>
      </c>
      <c r="I24" s="16">
        <v>52</v>
      </c>
      <c r="J24" s="16">
        <v>42</v>
      </c>
      <c r="K24" s="16">
        <v>14</v>
      </c>
      <c r="L24" s="16">
        <v>2</v>
      </c>
      <c r="M24" s="87">
        <v>7.6440000000000001</v>
      </c>
      <c r="N24" s="76">
        <v>8</v>
      </c>
      <c r="O24" s="67">
        <v>2530</v>
      </c>
      <c r="P24" s="68">
        <f>Table2245236891011121314[[#This Row],[PEMBULATAN]]*O24</f>
        <v>20240</v>
      </c>
    </row>
    <row r="25" spans="1:16" ht="23.25" customHeight="1" x14ac:dyDescent="0.2">
      <c r="A25" s="94"/>
      <c r="B25" s="79"/>
      <c r="C25" s="77" t="s">
        <v>1214</v>
      </c>
      <c r="D25" s="82" t="s">
        <v>55</v>
      </c>
      <c r="E25" s="13">
        <v>44421</v>
      </c>
      <c r="F25" s="80" t="s">
        <v>170</v>
      </c>
      <c r="G25" s="13">
        <v>44421</v>
      </c>
      <c r="H25" s="81" t="s">
        <v>803</v>
      </c>
      <c r="I25" s="16">
        <v>70</v>
      </c>
      <c r="J25" s="16">
        <v>54</v>
      </c>
      <c r="K25" s="16">
        <v>40</v>
      </c>
      <c r="L25" s="16">
        <v>15</v>
      </c>
      <c r="M25" s="87">
        <v>37.799999999999997</v>
      </c>
      <c r="N25" s="76">
        <v>38</v>
      </c>
      <c r="O25" s="67">
        <v>2530</v>
      </c>
      <c r="P25" s="68">
        <f>Table2245236891011121314[[#This Row],[PEMBULATAN]]*O25</f>
        <v>96140</v>
      </c>
    </row>
    <row r="26" spans="1:16" ht="23.25" customHeight="1" x14ac:dyDescent="0.2">
      <c r="A26" s="94"/>
      <c r="B26" s="79"/>
      <c r="C26" s="77" t="s">
        <v>1215</v>
      </c>
      <c r="D26" s="82" t="s">
        <v>55</v>
      </c>
      <c r="E26" s="13">
        <v>44421</v>
      </c>
      <c r="F26" s="80" t="s">
        <v>170</v>
      </c>
      <c r="G26" s="13">
        <v>44421</v>
      </c>
      <c r="H26" s="81" t="s">
        <v>803</v>
      </c>
      <c r="I26" s="16">
        <v>62</v>
      </c>
      <c r="J26" s="16">
        <v>60</v>
      </c>
      <c r="K26" s="16">
        <v>22</v>
      </c>
      <c r="L26" s="16">
        <v>10</v>
      </c>
      <c r="M26" s="87">
        <v>20.46</v>
      </c>
      <c r="N26" s="76">
        <v>21</v>
      </c>
      <c r="O26" s="67">
        <v>2530</v>
      </c>
      <c r="P26" s="68">
        <f>Table2245236891011121314[[#This Row],[PEMBULATAN]]*O26</f>
        <v>53130</v>
      </c>
    </row>
    <row r="27" spans="1:16" ht="23.25" customHeight="1" x14ac:dyDescent="0.2">
      <c r="A27" s="94"/>
      <c r="B27" s="79"/>
      <c r="C27" s="77" t="s">
        <v>1216</v>
      </c>
      <c r="D27" s="82" t="s">
        <v>55</v>
      </c>
      <c r="E27" s="13">
        <v>44421</v>
      </c>
      <c r="F27" s="80" t="s">
        <v>170</v>
      </c>
      <c r="G27" s="13">
        <v>44421</v>
      </c>
      <c r="H27" s="81" t="s">
        <v>803</v>
      </c>
      <c r="I27" s="16">
        <v>60</v>
      </c>
      <c r="J27" s="16">
        <v>50</v>
      </c>
      <c r="K27" s="16">
        <v>31</v>
      </c>
      <c r="L27" s="16">
        <v>11</v>
      </c>
      <c r="M27" s="87">
        <v>23.25</v>
      </c>
      <c r="N27" s="76">
        <v>23</v>
      </c>
      <c r="O27" s="67">
        <v>2530</v>
      </c>
      <c r="P27" s="68">
        <f>Table2245236891011121314[[#This Row],[PEMBULATAN]]*O27</f>
        <v>58190</v>
      </c>
    </row>
    <row r="28" spans="1:16" ht="23.25" customHeight="1" x14ac:dyDescent="0.2">
      <c r="A28" s="94"/>
      <c r="B28" s="79"/>
      <c r="C28" s="77" t="s">
        <v>1217</v>
      </c>
      <c r="D28" s="82" t="s">
        <v>55</v>
      </c>
      <c r="E28" s="13">
        <v>44421</v>
      </c>
      <c r="F28" s="80" t="s">
        <v>170</v>
      </c>
      <c r="G28" s="13">
        <v>44421</v>
      </c>
      <c r="H28" s="81" t="s">
        <v>803</v>
      </c>
      <c r="I28" s="16">
        <v>80</v>
      </c>
      <c r="J28" s="16">
        <v>42</v>
      </c>
      <c r="K28" s="16">
        <v>38</v>
      </c>
      <c r="L28" s="16">
        <v>14</v>
      </c>
      <c r="M28" s="87">
        <v>31.92</v>
      </c>
      <c r="N28" s="76">
        <v>32</v>
      </c>
      <c r="O28" s="67">
        <v>2530</v>
      </c>
      <c r="P28" s="68">
        <f>Table2245236891011121314[[#This Row],[PEMBULATAN]]*O28</f>
        <v>80960</v>
      </c>
    </row>
    <row r="29" spans="1:16" ht="23.25" customHeight="1" x14ac:dyDescent="0.2">
      <c r="A29" s="94"/>
      <c r="B29" s="79"/>
      <c r="C29" s="77" t="s">
        <v>1218</v>
      </c>
      <c r="D29" s="82" t="s">
        <v>55</v>
      </c>
      <c r="E29" s="13">
        <v>44421</v>
      </c>
      <c r="F29" s="80" t="s">
        <v>170</v>
      </c>
      <c r="G29" s="13">
        <v>44421</v>
      </c>
      <c r="H29" s="81" t="s">
        <v>803</v>
      </c>
      <c r="I29" s="16">
        <v>80</v>
      </c>
      <c r="J29" s="16">
        <v>58</v>
      </c>
      <c r="K29" s="16">
        <v>30</v>
      </c>
      <c r="L29" s="16">
        <v>10</v>
      </c>
      <c r="M29" s="87">
        <v>34.799999999999997</v>
      </c>
      <c r="N29" s="76">
        <v>35</v>
      </c>
      <c r="O29" s="67">
        <v>2530</v>
      </c>
      <c r="P29" s="68">
        <f>Table2245236891011121314[[#This Row],[PEMBULATAN]]*O29</f>
        <v>88550</v>
      </c>
    </row>
    <row r="30" spans="1:16" ht="23.25" customHeight="1" x14ac:dyDescent="0.2">
      <c r="A30" s="94"/>
      <c r="B30" s="79"/>
      <c r="C30" s="77" t="s">
        <v>1219</v>
      </c>
      <c r="D30" s="82" t="s">
        <v>55</v>
      </c>
      <c r="E30" s="13">
        <v>44421</v>
      </c>
      <c r="F30" s="80" t="s">
        <v>170</v>
      </c>
      <c r="G30" s="13">
        <v>44421</v>
      </c>
      <c r="H30" s="81" t="s">
        <v>803</v>
      </c>
      <c r="I30" s="16">
        <v>53</v>
      </c>
      <c r="J30" s="16">
        <v>62</v>
      </c>
      <c r="K30" s="16">
        <v>13</v>
      </c>
      <c r="L30" s="16">
        <v>7</v>
      </c>
      <c r="M30" s="87">
        <v>10.679500000000001</v>
      </c>
      <c r="N30" s="76">
        <v>11</v>
      </c>
      <c r="O30" s="67">
        <v>2530</v>
      </c>
      <c r="P30" s="68">
        <f>Table2245236891011121314[[#This Row],[PEMBULATAN]]*O30</f>
        <v>27830</v>
      </c>
    </row>
    <row r="31" spans="1:16" ht="23.25" customHeight="1" x14ac:dyDescent="0.2">
      <c r="A31" s="94"/>
      <c r="B31" s="79"/>
      <c r="C31" s="77" t="s">
        <v>1220</v>
      </c>
      <c r="D31" s="82" t="s">
        <v>55</v>
      </c>
      <c r="E31" s="13">
        <v>44421</v>
      </c>
      <c r="F31" s="80" t="s">
        <v>170</v>
      </c>
      <c r="G31" s="13">
        <v>44421</v>
      </c>
      <c r="H31" s="81" t="s">
        <v>803</v>
      </c>
      <c r="I31" s="16">
        <v>82</v>
      </c>
      <c r="J31" s="16">
        <v>61</v>
      </c>
      <c r="K31" s="16">
        <v>23</v>
      </c>
      <c r="L31" s="16">
        <v>14</v>
      </c>
      <c r="M31" s="87">
        <v>28.761500000000002</v>
      </c>
      <c r="N31" s="76">
        <v>29</v>
      </c>
      <c r="O31" s="67">
        <v>2530</v>
      </c>
      <c r="P31" s="68">
        <f>Table2245236891011121314[[#This Row],[PEMBULATAN]]*O31</f>
        <v>73370</v>
      </c>
    </row>
    <row r="32" spans="1:16" ht="23.25" customHeight="1" x14ac:dyDescent="0.2">
      <c r="A32" s="94"/>
      <c r="B32" s="79"/>
      <c r="C32" s="77" t="s">
        <v>1221</v>
      </c>
      <c r="D32" s="82" t="s">
        <v>55</v>
      </c>
      <c r="E32" s="13">
        <v>44421</v>
      </c>
      <c r="F32" s="80" t="s">
        <v>170</v>
      </c>
      <c r="G32" s="13">
        <v>44421</v>
      </c>
      <c r="H32" s="81" t="s">
        <v>803</v>
      </c>
      <c r="I32" s="16">
        <v>61</v>
      </c>
      <c r="J32" s="16">
        <v>61</v>
      </c>
      <c r="K32" s="16">
        <v>20</v>
      </c>
      <c r="L32" s="16">
        <v>7</v>
      </c>
      <c r="M32" s="87">
        <v>18.605</v>
      </c>
      <c r="N32" s="76">
        <v>19</v>
      </c>
      <c r="O32" s="67">
        <v>2530</v>
      </c>
      <c r="P32" s="68">
        <f>Table2245236891011121314[[#This Row],[PEMBULATAN]]*O32</f>
        <v>48070</v>
      </c>
    </row>
    <row r="33" spans="1:16" ht="23.25" customHeight="1" x14ac:dyDescent="0.2">
      <c r="A33" s="94"/>
      <c r="B33" s="79"/>
      <c r="C33" s="77" t="s">
        <v>1222</v>
      </c>
      <c r="D33" s="82" t="s">
        <v>55</v>
      </c>
      <c r="E33" s="13">
        <v>44421</v>
      </c>
      <c r="F33" s="80" t="s">
        <v>170</v>
      </c>
      <c r="G33" s="13">
        <v>44421</v>
      </c>
      <c r="H33" s="81" t="s">
        <v>803</v>
      </c>
      <c r="I33" s="16">
        <v>72</v>
      </c>
      <c r="J33" s="16">
        <v>62</v>
      </c>
      <c r="K33" s="16">
        <v>14</v>
      </c>
      <c r="L33" s="16">
        <v>6</v>
      </c>
      <c r="M33" s="87">
        <v>15.624000000000001</v>
      </c>
      <c r="N33" s="76">
        <v>16</v>
      </c>
      <c r="O33" s="67">
        <v>2530</v>
      </c>
      <c r="P33" s="68">
        <f>Table2245236891011121314[[#This Row],[PEMBULATAN]]*O33</f>
        <v>40480</v>
      </c>
    </row>
    <row r="34" spans="1:16" ht="23.25" customHeight="1" x14ac:dyDescent="0.2">
      <c r="A34" s="94"/>
      <c r="B34" s="79"/>
      <c r="C34" s="77" t="s">
        <v>1223</v>
      </c>
      <c r="D34" s="82" t="s">
        <v>55</v>
      </c>
      <c r="E34" s="13">
        <v>44421</v>
      </c>
      <c r="F34" s="80" t="s">
        <v>170</v>
      </c>
      <c r="G34" s="13">
        <v>44421</v>
      </c>
      <c r="H34" s="81" t="s">
        <v>803</v>
      </c>
      <c r="I34" s="16">
        <v>60</v>
      </c>
      <c r="J34" s="16">
        <v>53</v>
      </c>
      <c r="K34" s="16">
        <v>25</v>
      </c>
      <c r="L34" s="16">
        <v>3</v>
      </c>
      <c r="M34" s="87">
        <v>19.875</v>
      </c>
      <c r="N34" s="76">
        <v>20</v>
      </c>
      <c r="O34" s="67">
        <v>2530</v>
      </c>
      <c r="P34" s="68">
        <f>Table2245236891011121314[[#This Row],[PEMBULATAN]]*O34</f>
        <v>50600</v>
      </c>
    </row>
    <row r="35" spans="1:16" ht="23.25" customHeight="1" x14ac:dyDescent="0.2">
      <c r="A35" s="94"/>
      <c r="B35" s="79"/>
      <c r="C35" s="77" t="s">
        <v>1224</v>
      </c>
      <c r="D35" s="82" t="s">
        <v>55</v>
      </c>
      <c r="E35" s="13">
        <v>44421</v>
      </c>
      <c r="F35" s="80" t="s">
        <v>170</v>
      </c>
      <c r="G35" s="13">
        <v>44421</v>
      </c>
      <c r="H35" s="81" t="s">
        <v>803</v>
      </c>
      <c r="I35" s="16">
        <v>60</v>
      </c>
      <c r="J35" s="16">
        <v>32</v>
      </c>
      <c r="K35" s="16">
        <v>21</v>
      </c>
      <c r="L35" s="16">
        <v>5</v>
      </c>
      <c r="M35" s="87">
        <v>10.08</v>
      </c>
      <c r="N35" s="76">
        <v>10</v>
      </c>
      <c r="O35" s="67">
        <v>2530</v>
      </c>
      <c r="P35" s="68">
        <f>Table2245236891011121314[[#This Row],[PEMBULATAN]]*O35</f>
        <v>25300</v>
      </c>
    </row>
    <row r="36" spans="1:16" ht="23.25" customHeight="1" x14ac:dyDescent="0.2">
      <c r="A36" s="94"/>
      <c r="B36" s="79"/>
      <c r="C36" s="77" t="s">
        <v>1225</v>
      </c>
      <c r="D36" s="82" t="s">
        <v>55</v>
      </c>
      <c r="E36" s="13">
        <v>44421</v>
      </c>
      <c r="F36" s="80" t="s">
        <v>170</v>
      </c>
      <c r="G36" s="13">
        <v>44421</v>
      </c>
      <c r="H36" s="81" t="s">
        <v>803</v>
      </c>
      <c r="I36" s="16">
        <v>45</v>
      </c>
      <c r="J36" s="16">
        <v>40</v>
      </c>
      <c r="K36" s="16">
        <v>16</v>
      </c>
      <c r="L36" s="16">
        <v>7</v>
      </c>
      <c r="M36" s="87">
        <v>7.2</v>
      </c>
      <c r="N36" s="76">
        <v>7</v>
      </c>
      <c r="O36" s="67">
        <v>2530</v>
      </c>
      <c r="P36" s="68">
        <f>Table2245236891011121314[[#This Row],[PEMBULATAN]]*O36</f>
        <v>17710</v>
      </c>
    </row>
    <row r="37" spans="1:16" ht="23.25" customHeight="1" x14ac:dyDescent="0.2">
      <c r="A37" s="94"/>
      <c r="B37" s="79"/>
      <c r="C37" s="77" t="s">
        <v>1226</v>
      </c>
      <c r="D37" s="82" t="s">
        <v>55</v>
      </c>
      <c r="E37" s="13">
        <v>44421</v>
      </c>
      <c r="F37" s="80" t="s">
        <v>170</v>
      </c>
      <c r="G37" s="13">
        <v>44421</v>
      </c>
      <c r="H37" s="81" t="s">
        <v>803</v>
      </c>
      <c r="I37" s="16">
        <v>51</v>
      </c>
      <c r="J37" s="16">
        <v>36</v>
      </c>
      <c r="K37" s="16">
        <v>20</v>
      </c>
      <c r="L37" s="16">
        <v>3</v>
      </c>
      <c r="M37" s="87">
        <v>9.18</v>
      </c>
      <c r="N37" s="76">
        <v>9</v>
      </c>
      <c r="O37" s="67">
        <v>2530</v>
      </c>
      <c r="P37" s="68">
        <f>Table2245236891011121314[[#This Row],[PEMBULATAN]]*O37</f>
        <v>22770</v>
      </c>
    </row>
    <row r="38" spans="1:16" ht="23.25" customHeight="1" x14ac:dyDescent="0.2">
      <c r="A38" s="94"/>
      <c r="B38" s="79"/>
      <c r="C38" s="77" t="s">
        <v>1227</v>
      </c>
      <c r="D38" s="82" t="s">
        <v>55</v>
      </c>
      <c r="E38" s="13">
        <v>44421</v>
      </c>
      <c r="F38" s="80" t="s">
        <v>170</v>
      </c>
      <c r="G38" s="13">
        <v>44421</v>
      </c>
      <c r="H38" s="81" t="s">
        <v>803</v>
      </c>
      <c r="I38" s="16">
        <v>42</v>
      </c>
      <c r="J38" s="16">
        <v>40</v>
      </c>
      <c r="K38" s="16">
        <v>22</v>
      </c>
      <c r="L38" s="16">
        <v>2</v>
      </c>
      <c r="M38" s="87">
        <v>9.24</v>
      </c>
      <c r="N38" s="76">
        <v>9</v>
      </c>
      <c r="O38" s="67">
        <v>2530</v>
      </c>
      <c r="P38" s="68">
        <f>Table2245236891011121314[[#This Row],[PEMBULATAN]]*O38</f>
        <v>22770</v>
      </c>
    </row>
    <row r="39" spans="1:16" ht="23.25" customHeight="1" x14ac:dyDescent="0.2">
      <c r="A39" s="94"/>
      <c r="B39" s="79"/>
      <c r="C39" s="77" t="s">
        <v>1228</v>
      </c>
      <c r="D39" s="82" t="s">
        <v>55</v>
      </c>
      <c r="E39" s="13">
        <v>44421</v>
      </c>
      <c r="F39" s="80" t="s">
        <v>170</v>
      </c>
      <c r="G39" s="13">
        <v>44421</v>
      </c>
      <c r="H39" s="81" t="s">
        <v>803</v>
      </c>
      <c r="I39" s="16">
        <v>36</v>
      </c>
      <c r="J39" s="16">
        <v>30</v>
      </c>
      <c r="K39" s="16">
        <v>27</v>
      </c>
      <c r="L39" s="16">
        <v>4</v>
      </c>
      <c r="M39" s="87">
        <v>7.29</v>
      </c>
      <c r="N39" s="76">
        <v>7</v>
      </c>
      <c r="O39" s="67">
        <v>2530</v>
      </c>
      <c r="P39" s="68">
        <f>Table2245236891011121314[[#This Row],[PEMBULATAN]]*O39</f>
        <v>17710</v>
      </c>
    </row>
    <row r="40" spans="1:16" ht="23.25" customHeight="1" x14ac:dyDescent="0.2">
      <c r="A40" s="94"/>
      <c r="B40" s="79"/>
      <c r="C40" s="77" t="s">
        <v>1229</v>
      </c>
      <c r="D40" s="82" t="s">
        <v>55</v>
      </c>
      <c r="E40" s="13">
        <v>44421</v>
      </c>
      <c r="F40" s="80" t="s">
        <v>170</v>
      </c>
      <c r="G40" s="13">
        <v>44421</v>
      </c>
      <c r="H40" s="81" t="s">
        <v>803</v>
      </c>
      <c r="I40" s="16">
        <v>51</v>
      </c>
      <c r="J40" s="16">
        <v>33</v>
      </c>
      <c r="K40" s="16">
        <v>19</v>
      </c>
      <c r="L40" s="16">
        <v>5</v>
      </c>
      <c r="M40" s="87">
        <v>7.9942500000000001</v>
      </c>
      <c r="N40" s="76">
        <v>8</v>
      </c>
      <c r="O40" s="67">
        <v>2530</v>
      </c>
      <c r="P40" s="68">
        <f>Table2245236891011121314[[#This Row],[PEMBULATAN]]*O40</f>
        <v>20240</v>
      </c>
    </row>
    <row r="41" spans="1:16" ht="23.25" customHeight="1" x14ac:dyDescent="0.2">
      <c r="A41" s="94"/>
      <c r="B41" s="79"/>
      <c r="C41" s="77" t="s">
        <v>1230</v>
      </c>
      <c r="D41" s="82" t="s">
        <v>55</v>
      </c>
      <c r="E41" s="13">
        <v>44421</v>
      </c>
      <c r="F41" s="80" t="s">
        <v>170</v>
      </c>
      <c r="G41" s="13">
        <v>44421</v>
      </c>
      <c r="H41" s="81" t="s">
        <v>803</v>
      </c>
      <c r="I41" s="16">
        <v>170</v>
      </c>
      <c r="J41" s="16">
        <v>12</v>
      </c>
      <c r="K41" s="16">
        <v>12</v>
      </c>
      <c r="L41" s="16">
        <v>8</v>
      </c>
      <c r="M41" s="87">
        <v>6.12</v>
      </c>
      <c r="N41" s="76">
        <v>8</v>
      </c>
      <c r="O41" s="67">
        <v>2530</v>
      </c>
      <c r="P41" s="68">
        <f>Table2245236891011121314[[#This Row],[PEMBULATAN]]*O41</f>
        <v>20240</v>
      </c>
    </row>
    <row r="42" spans="1:16" ht="23.25" customHeight="1" x14ac:dyDescent="0.2">
      <c r="A42" s="94"/>
      <c r="B42" s="79"/>
      <c r="C42" s="77" t="s">
        <v>1231</v>
      </c>
      <c r="D42" s="82" t="s">
        <v>55</v>
      </c>
      <c r="E42" s="13">
        <v>44421</v>
      </c>
      <c r="F42" s="80" t="s">
        <v>170</v>
      </c>
      <c r="G42" s="13">
        <v>44421</v>
      </c>
      <c r="H42" s="81" t="s">
        <v>803</v>
      </c>
      <c r="I42" s="16">
        <v>60</v>
      </c>
      <c r="J42" s="16">
        <v>40</v>
      </c>
      <c r="K42" s="16">
        <v>12</v>
      </c>
      <c r="L42" s="16">
        <v>3</v>
      </c>
      <c r="M42" s="87">
        <v>7.2</v>
      </c>
      <c r="N42" s="76">
        <v>7</v>
      </c>
      <c r="O42" s="67">
        <v>2530</v>
      </c>
      <c r="P42" s="68">
        <f>Table2245236891011121314[[#This Row],[PEMBULATAN]]*O42</f>
        <v>17710</v>
      </c>
    </row>
    <row r="43" spans="1:16" ht="23.25" customHeight="1" x14ac:dyDescent="0.2">
      <c r="A43" s="94"/>
      <c r="B43" s="79"/>
      <c r="C43" s="77" t="s">
        <v>1232</v>
      </c>
      <c r="D43" s="82" t="s">
        <v>55</v>
      </c>
      <c r="E43" s="13">
        <v>44421</v>
      </c>
      <c r="F43" s="80" t="s">
        <v>170</v>
      </c>
      <c r="G43" s="13">
        <v>44421</v>
      </c>
      <c r="H43" s="81" t="s">
        <v>803</v>
      </c>
      <c r="I43" s="16">
        <v>67</v>
      </c>
      <c r="J43" s="16">
        <v>60</v>
      </c>
      <c r="K43" s="16">
        <v>23</v>
      </c>
      <c r="L43" s="16">
        <v>11</v>
      </c>
      <c r="M43" s="87">
        <v>23.114999999999998</v>
      </c>
      <c r="N43" s="76">
        <v>23</v>
      </c>
      <c r="O43" s="67">
        <v>2530</v>
      </c>
      <c r="P43" s="68">
        <f>Table2245236891011121314[[#This Row],[PEMBULATAN]]*O43</f>
        <v>58190</v>
      </c>
    </row>
    <row r="44" spans="1:16" ht="23.25" customHeight="1" x14ac:dyDescent="0.2">
      <c r="A44" s="94"/>
      <c r="B44" s="79"/>
      <c r="C44" s="77" t="s">
        <v>1233</v>
      </c>
      <c r="D44" s="82" t="s">
        <v>55</v>
      </c>
      <c r="E44" s="13">
        <v>44421</v>
      </c>
      <c r="F44" s="80" t="s">
        <v>170</v>
      </c>
      <c r="G44" s="13">
        <v>44421</v>
      </c>
      <c r="H44" s="81" t="s">
        <v>803</v>
      </c>
      <c r="I44" s="16">
        <v>51</v>
      </c>
      <c r="J44" s="16">
        <v>51</v>
      </c>
      <c r="K44" s="16">
        <v>23</v>
      </c>
      <c r="L44" s="16">
        <v>7</v>
      </c>
      <c r="M44" s="87">
        <v>14.95575</v>
      </c>
      <c r="N44" s="76">
        <v>15</v>
      </c>
      <c r="O44" s="67">
        <v>2530</v>
      </c>
      <c r="P44" s="68">
        <f>Table2245236891011121314[[#This Row],[PEMBULATAN]]*O44</f>
        <v>37950</v>
      </c>
    </row>
    <row r="45" spans="1:16" ht="23.25" customHeight="1" x14ac:dyDescent="0.2">
      <c r="A45" s="94"/>
      <c r="B45" s="79"/>
      <c r="C45" s="77" t="s">
        <v>1234</v>
      </c>
      <c r="D45" s="82" t="s">
        <v>55</v>
      </c>
      <c r="E45" s="13">
        <v>44421</v>
      </c>
      <c r="F45" s="80" t="s">
        <v>170</v>
      </c>
      <c r="G45" s="13">
        <v>44421</v>
      </c>
      <c r="H45" s="81" t="s">
        <v>803</v>
      </c>
      <c r="I45" s="16">
        <v>90</v>
      </c>
      <c r="J45" s="16">
        <v>60</v>
      </c>
      <c r="K45" s="16">
        <v>31</v>
      </c>
      <c r="L45" s="16">
        <v>14</v>
      </c>
      <c r="M45" s="87">
        <v>41.85</v>
      </c>
      <c r="N45" s="76">
        <v>42</v>
      </c>
      <c r="O45" s="67">
        <v>2530</v>
      </c>
      <c r="P45" s="68">
        <f>Table2245236891011121314[[#This Row],[PEMBULATAN]]*O45</f>
        <v>106260</v>
      </c>
    </row>
    <row r="46" spans="1:16" ht="23.25" customHeight="1" x14ac:dyDescent="0.2">
      <c r="A46" s="94"/>
      <c r="B46" s="79"/>
      <c r="C46" s="77" t="s">
        <v>1235</v>
      </c>
      <c r="D46" s="82" t="s">
        <v>55</v>
      </c>
      <c r="E46" s="13">
        <v>44421</v>
      </c>
      <c r="F46" s="80" t="s">
        <v>170</v>
      </c>
      <c r="G46" s="13">
        <v>44421</v>
      </c>
      <c r="H46" s="81" t="s">
        <v>803</v>
      </c>
      <c r="I46" s="16">
        <v>72</v>
      </c>
      <c r="J46" s="16">
        <v>65</v>
      </c>
      <c r="K46" s="16">
        <v>19</v>
      </c>
      <c r="L46" s="16">
        <v>11</v>
      </c>
      <c r="M46" s="87">
        <v>22.23</v>
      </c>
      <c r="N46" s="76">
        <v>22</v>
      </c>
      <c r="O46" s="67">
        <v>2530</v>
      </c>
      <c r="P46" s="68">
        <f>Table2245236891011121314[[#This Row],[PEMBULATAN]]*O46</f>
        <v>55660</v>
      </c>
    </row>
    <row r="47" spans="1:16" ht="23.25" customHeight="1" x14ac:dyDescent="0.2">
      <c r="A47" s="94"/>
      <c r="B47" s="79"/>
      <c r="C47" s="77" t="s">
        <v>1236</v>
      </c>
      <c r="D47" s="82" t="s">
        <v>55</v>
      </c>
      <c r="E47" s="13">
        <v>44421</v>
      </c>
      <c r="F47" s="80" t="s">
        <v>170</v>
      </c>
      <c r="G47" s="13">
        <v>44421</v>
      </c>
      <c r="H47" s="81" t="s">
        <v>803</v>
      </c>
      <c r="I47" s="16">
        <v>76</v>
      </c>
      <c r="J47" s="16">
        <v>61</v>
      </c>
      <c r="K47" s="16">
        <v>17</v>
      </c>
      <c r="L47" s="16">
        <v>10</v>
      </c>
      <c r="M47" s="87">
        <v>19.702999999999999</v>
      </c>
      <c r="N47" s="76">
        <v>20</v>
      </c>
      <c r="O47" s="67">
        <v>2530</v>
      </c>
      <c r="P47" s="68">
        <f>Table2245236891011121314[[#This Row],[PEMBULATAN]]*O47</f>
        <v>50600</v>
      </c>
    </row>
    <row r="48" spans="1:16" ht="23.25" customHeight="1" x14ac:dyDescent="0.2">
      <c r="A48" s="94"/>
      <c r="B48" s="79"/>
      <c r="C48" s="77" t="s">
        <v>1237</v>
      </c>
      <c r="D48" s="82" t="s">
        <v>55</v>
      </c>
      <c r="E48" s="13">
        <v>44421</v>
      </c>
      <c r="F48" s="80" t="s">
        <v>170</v>
      </c>
      <c r="G48" s="13">
        <v>44421</v>
      </c>
      <c r="H48" s="81" t="s">
        <v>803</v>
      </c>
      <c r="I48" s="16">
        <v>57</v>
      </c>
      <c r="J48" s="16">
        <v>51</v>
      </c>
      <c r="K48" s="16">
        <v>20</v>
      </c>
      <c r="L48" s="16">
        <v>9</v>
      </c>
      <c r="M48" s="87">
        <v>14.535</v>
      </c>
      <c r="N48" s="76">
        <v>15</v>
      </c>
      <c r="O48" s="67">
        <v>2530</v>
      </c>
      <c r="P48" s="68">
        <f>Table2245236891011121314[[#This Row],[PEMBULATAN]]*O48</f>
        <v>37950</v>
      </c>
    </row>
    <row r="49" spans="1:16" ht="23.25" customHeight="1" x14ac:dyDescent="0.2">
      <c r="A49" s="94"/>
      <c r="B49" s="79"/>
      <c r="C49" s="77" t="s">
        <v>1238</v>
      </c>
      <c r="D49" s="82" t="s">
        <v>55</v>
      </c>
      <c r="E49" s="13">
        <v>44421</v>
      </c>
      <c r="F49" s="80" t="s">
        <v>170</v>
      </c>
      <c r="G49" s="13">
        <v>44421</v>
      </c>
      <c r="H49" s="81" t="s">
        <v>803</v>
      </c>
      <c r="I49" s="16">
        <v>70</v>
      </c>
      <c r="J49" s="16">
        <v>52</v>
      </c>
      <c r="K49" s="16">
        <v>32</v>
      </c>
      <c r="L49" s="16">
        <v>9</v>
      </c>
      <c r="M49" s="87">
        <v>29.12</v>
      </c>
      <c r="N49" s="76">
        <v>29</v>
      </c>
      <c r="O49" s="67">
        <v>2530</v>
      </c>
      <c r="P49" s="68">
        <f>Table2245236891011121314[[#This Row],[PEMBULATAN]]*O49</f>
        <v>73370</v>
      </c>
    </row>
    <row r="50" spans="1:16" ht="23.25" customHeight="1" x14ac:dyDescent="0.2">
      <c r="A50" s="94"/>
      <c r="B50" s="79"/>
      <c r="C50" s="77" t="s">
        <v>1239</v>
      </c>
      <c r="D50" s="82" t="s">
        <v>55</v>
      </c>
      <c r="E50" s="13">
        <v>44421</v>
      </c>
      <c r="F50" s="80" t="s">
        <v>170</v>
      </c>
      <c r="G50" s="13">
        <v>44421</v>
      </c>
      <c r="H50" s="81" t="s">
        <v>803</v>
      </c>
      <c r="I50" s="16">
        <v>44</v>
      </c>
      <c r="J50" s="16">
        <v>36</v>
      </c>
      <c r="K50" s="16">
        <v>21</v>
      </c>
      <c r="L50" s="16">
        <v>5</v>
      </c>
      <c r="M50" s="87">
        <v>8.3160000000000007</v>
      </c>
      <c r="N50" s="76">
        <v>9</v>
      </c>
      <c r="O50" s="67">
        <v>2530</v>
      </c>
      <c r="P50" s="68">
        <f>Table2245236891011121314[[#This Row],[PEMBULATAN]]*O50</f>
        <v>22770</v>
      </c>
    </row>
    <row r="51" spans="1:16" ht="23.25" customHeight="1" x14ac:dyDescent="0.2">
      <c r="A51" s="94"/>
      <c r="B51" s="79"/>
      <c r="C51" s="77" t="s">
        <v>1240</v>
      </c>
      <c r="D51" s="82" t="s">
        <v>55</v>
      </c>
      <c r="E51" s="13">
        <v>44421</v>
      </c>
      <c r="F51" s="80" t="s">
        <v>170</v>
      </c>
      <c r="G51" s="13">
        <v>44421</v>
      </c>
      <c r="H51" s="81" t="s">
        <v>803</v>
      </c>
      <c r="I51" s="16">
        <v>60</v>
      </c>
      <c r="J51" s="16">
        <v>61</v>
      </c>
      <c r="K51" s="16">
        <v>21</v>
      </c>
      <c r="L51" s="16">
        <v>8</v>
      </c>
      <c r="M51" s="87">
        <v>19.215</v>
      </c>
      <c r="N51" s="76">
        <v>19</v>
      </c>
      <c r="O51" s="67">
        <v>2530</v>
      </c>
      <c r="P51" s="68">
        <f>Table2245236891011121314[[#This Row],[PEMBULATAN]]*O51</f>
        <v>48070</v>
      </c>
    </row>
    <row r="52" spans="1:16" ht="23.25" customHeight="1" x14ac:dyDescent="0.2">
      <c r="A52" s="94"/>
      <c r="B52" s="79"/>
      <c r="C52" s="77" t="s">
        <v>1241</v>
      </c>
      <c r="D52" s="82" t="s">
        <v>55</v>
      </c>
      <c r="E52" s="13">
        <v>44421</v>
      </c>
      <c r="F52" s="80" t="s">
        <v>170</v>
      </c>
      <c r="G52" s="13">
        <v>44421</v>
      </c>
      <c r="H52" s="81" t="s">
        <v>803</v>
      </c>
      <c r="I52" s="16">
        <v>82</v>
      </c>
      <c r="J52" s="16">
        <v>61</v>
      </c>
      <c r="K52" s="16">
        <v>31</v>
      </c>
      <c r="L52" s="16">
        <v>18</v>
      </c>
      <c r="M52" s="87">
        <v>38.765500000000003</v>
      </c>
      <c r="N52" s="76">
        <v>39</v>
      </c>
      <c r="O52" s="67">
        <v>2530</v>
      </c>
      <c r="P52" s="68">
        <f>Table2245236891011121314[[#This Row],[PEMBULATAN]]*O52</f>
        <v>98670</v>
      </c>
    </row>
    <row r="53" spans="1:16" ht="23.25" customHeight="1" x14ac:dyDescent="0.2">
      <c r="A53" s="94"/>
      <c r="B53" s="79"/>
      <c r="C53" s="77" t="s">
        <v>1242</v>
      </c>
      <c r="D53" s="82" t="s">
        <v>55</v>
      </c>
      <c r="E53" s="13">
        <v>44421</v>
      </c>
      <c r="F53" s="80" t="s">
        <v>170</v>
      </c>
      <c r="G53" s="13">
        <v>44421</v>
      </c>
      <c r="H53" s="81" t="s">
        <v>803</v>
      </c>
      <c r="I53" s="16">
        <v>70</v>
      </c>
      <c r="J53" s="16">
        <v>51</v>
      </c>
      <c r="K53" s="16">
        <v>23</v>
      </c>
      <c r="L53" s="16">
        <v>10</v>
      </c>
      <c r="M53" s="87">
        <v>20.5275</v>
      </c>
      <c r="N53" s="76">
        <v>21</v>
      </c>
      <c r="O53" s="67">
        <v>2530</v>
      </c>
      <c r="P53" s="68">
        <f>Table2245236891011121314[[#This Row],[PEMBULATAN]]*O53</f>
        <v>53130</v>
      </c>
    </row>
    <row r="54" spans="1:16" ht="23.25" customHeight="1" x14ac:dyDescent="0.2">
      <c r="A54" s="94"/>
      <c r="B54" s="79"/>
      <c r="C54" s="77" t="s">
        <v>1243</v>
      </c>
      <c r="D54" s="82" t="s">
        <v>55</v>
      </c>
      <c r="E54" s="13">
        <v>44421</v>
      </c>
      <c r="F54" s="80" t="s">
        <v>170</v>
      </c>
      <c r="G54" s="13">
        <v>44421</v>
      </c>
      <c r="H54" s="81" t="s">
        <v>803</v>
      </c>
      <c r="I54" s="16">
        <v>102</v>
      </c>
      <c r="J54" s="16">
        <v>10</v>
      </c>
      <c r="K54" s="16">
        <v>10</v>
      </c>
      <c r="L54" s="16">
        <v>3</v>
      </c>
      <c r="M54" s="87">
        <v>2.5499999999999998</v>
      </c>
      <c r="N54" s="76">
        <v>3</v>
      </c>
      <c r="O54" s="67">
        <v>2530</v>
      </c>
      <c r="P54" s="68">
        <f>Table2245236891011121314[[#This Row],[PEMBULATAN]]*O54</f>
        <v>7590</v>
      </c>
    </row>
    <row r="55" spans="1:16" ht="23.25" customHeight="1" x14ac:dyDescent="0.2">
      <c r="A55" s="94"/>
      <c r="B55" s="79"/>
      <c r="C55" s="77" t="s">
        <v>1244</v>
      </c>
      <c r="D55" s="82" t="s">
        <v>55</v>
      </c>
      <c r="E55" s="13">
        <v>44421</v>
      </c>
      <c r="F55" s="80" t="s">
        <v>170</v>
      </c>
      <c r="G55" s="13">
        <v>44421</v>
      </c>
      <c r="H55" s="81" t="s">
        <v>803</v>
      </c>
      <c r="I55" s="16">
        <v>45</v>
      </c>
      <c r="J55" s="16">
        <v>31</v>
      </c>
      <c r="K55" s="16">
        <v>21</v>
      </c>
      <c r="L55" s="16">
        <v>4</v>
      </c>
      <c r="M55" s="87">
        <v>7.3237500000000004</v>
      </c>
      <c r="N55" s="76">
        <v>8</v>
      </c>
      <c r="O55" s="67">
        <v>2530</v>
      </c>
      <c r="P55" s="68">
        <f>Table2245236891011121314[[#This Row],[PEMBULATAN]]*O55</f>
        <v>20240</v>
      </c>
    </row>
    <row r="56" spans="1:16" ht="23.25" customHeight="1" x14ac:dyDescent="0.2">
      <c r="A56" s="94"/>
      <c r="B56" s="79"/>
      <c r="C56" s="77" t="s">
        <v>1245</v>
      </c>
      <c r="D56" s="82" t="s">
        <v>55</v>
      </c>
      <c r="E56" s="13">
        <v>44421</v>
      </c>
      <c r="F56" s="80" t="s">
        <v>170</v>
      </c>
      <c r="G56" s="13">
        <v>44421</v>
      </c>
      <c r="H56" s="81" t="s">
        <v>803</v>
      </c>
      <c r="I56" s="16">
        <v>71</v>
      </c>
      <c r="J56" s="16">
        <v>36</v>
      </c>
      <c r="K56" s="16">
        <v>40</v>
      </c>
      <c r="L56" s="16">
        <v>2</v>
      </c>
      <c r="M56" s="87">
        <v>25.56</v>
      </c>
      <c r="N56" s="76">
        <v>26</v>
      </c>
      <c r="O56" s="67">
        <v>2530</v>
      </c>
      <c r="P56" s="68">
        <f>Table2245236891011121314[[#This Row],[PEMBULATAN]]*O56</f>
        <v>65780</v>
      </c>
    </row>
    <row r="57" spans="1:16" ht="23.25" customHeight="1" x14ac:dyDescent="0.2">
      <c r="A57" s="94"/>
      <c r="B57" s="79"/>
      <c r="C57" s="77" t="s">
        <v>1246</v>
      </c>
      <c r="D57" s="82" t="s">
        <v>55</v>
      </c>
      <c r="E57" s="13">
        <v>44421</v>
      </c>
      <c r="F57" s="80" t="s">
        <v>170</v>
      </c>
      <c r="G57" s="13">
        <v>44421</v>
      </c>
      <c r="H57" s="81" t="s">
        <v>803</v>
      </c>
      <c r="I57" s="16">
        <v>50</v>
      </c>
      <c r="J57" s="16">
        <v>31</v>
      </c>
      <c r="K57" s="16">
        <v>28</v>
      </c>
      <c r="L57" s="16">
        <v>2</v>
      </c>
      <c r="M57" s="87">
        <v>10.85</v>
      </c>
      <c r="N57" s="76">
        <v>11</v>
      </c>
      <c r="O57" s="67">
        <v>2530</v>
      </c>
      <c r="P57" s="68">
        <f>Table2245236891011121314[[#This Row],[PEMBULATAN]]*O57</f>
        <v>27830</v>
      </c>
    </row>
    <row r="58" spans="1:16" ht="23.25" customHeight="1" x14ac:dyDescent="0.2">
      <c r="A58" s="94"/>
      <c r="B58" s="79"/>
      <c r="C58" s="77" t="s">
        <v>1247</v>
      </c>
      <c r="D58" s="82" t="s">
        <v>55</v>
      </c>
      <c r="E58" s="13">
        <v>44421</v>
      </c>
      <c r="F58" s="80" t="s">
        <v>170</v>
      </c>
      <c r="G58" s="13">
        <v>44421</v>
      </c>
      <c r="H58" s="81" t="s">
        <v>803</v>
      </c>
      <c r="I58" s="16">
        <v>40</v>
      </c>
      <c r="J58" s="16">
        <v>38</v>
      </c>
      <c r="K58" s="16">
        <v>3</v>
      </c>
      <c r="L58" s="16">
        <v>1</v>
      </c>
      <c r="M58" s="87">
        <v>1.1399999999999999</v>
      </c>
      <c r="N58" s="76">
        <v>1</v>
      </c>
      <c r="O58" s="67">
        <v>2530</v>
      </c>
      <c r="P58" s="68">
        <f>Table2245236891011121314[[#This Row],[PEMBULATAN]]*O58</f>
        <v>2530</v>
      </c>
    </row>
    <row r="59" spans="1:16" ht="23.25" customHeight="1" x14ac:dyDescent="0.2">
      <c r="A59" s="94"/>
      <c r="B59" s="79"/>
      <c r="C59" s="77" t="s">
        <v>1248</v>
      </c>
      <c r="D59" s="82" t="s">
        <v>55</v>
      </c>
      <c r="E59" s="13">
        <v>44421</v>
      </c>
      <c r="F59" s="80" t="s">
        <v>170</v>
      </c>
      <c r="G59" s="13">
        <v>44421</v>
      </c>
      <c r="H59" s="81" t="s">
        <v>803</v>
      </c>
      <c r="I59" s="16">
        <v>81</v>
      </c>
      <c r="J59" s="16">
        <v>51</v>
      </c>
      <c r="K59" s="16">
        <v>40</v>
      </c>
      <c r="L59" s="16">
        <v>13</v>
      </c>
      <c r="M59" s="87">
        <v>41.31</v>
      </c>
      <c r="N59" s="76">
        <v>42</v>
      </c>
      <c r="O59" s="67">
        <v>2530</v>
      </c>
      <c r="P59" s="68">
        <f>Table2245236891011121314[[#This Row],[PEMBULATAN]]*O59</f>
        <v>106260</v>
      </c>
    </row>
    <row r="60" spans="1:16" ht="23.25" customHeight="1" x14ac:dyDescent="0.2">
      <c r="A60" s="94"/>
      <c r="B60" s="79"/>
      <c r="C60" s="77" t="s">
        <v>1249</v>
      </c>
      <c r="D60" s="82" t="s">
        <v>55</v>
      </c>
      <c r="E60" s="13">
        <v>44421</v>
      </c>
      <c r="F60" s="80" t="s">
        <v>170</v>
      </c>
      <c r="G60" s="13">
        <v>44421</v>
      </c>
      <c r="H60" s="81" t="s">
        <v>803</v>
      </c>
      <c r="I60" s="16">
        <v>68</v>
      </c>
      <c r="J60" s="16">
        <v>8</v>
      </c>
      <c r="K60" s="16">
        <v>8</v>
      </c>
      <c r="L60" s="16">
        <v>1</v>
      </c>
      <c r="M60" s="87">
        <v>1.0880000000000001</v>
      </c>
      <c r="N60" s="76">
        <v>1</v>
      </c>
      <c r="O60" s="67">
        <v>2530</v>
      </c>
      <c r="P60" s="68">
        <f>Table2245236891011121314[[#This Row],[PEMBULATAN]]*O60</f>
        <v>2530</v>
      </c>
    </row>
    <row r="61" spans="1:16" ht="23.25" customHeight="1" x14ac:dyDescent="0.2">
      <c r="A61" s="94"/>
      <c r="B61" s="79"/>
      <c r="C61" s="77" t="s">
        <v>1250</v>
      </c>
      <c r="D61" s="82" t="s">
        <v>55</v>
      </c>
      <c r="E61" s="13">
        <v>44421</v>
      </c>
      <c r="F61" s="80" t="s">
        <v>170</v>
      </c>
      <c r="G61" s="13">
        <v>44421</v>
      </c>
      <c r="H61" s="81" t="s">
        <v>803</v>
      </c>
      <c r="I61" s="16">
        <v>44</v>
      </c>
      <c r="J61" s="16">
        <v>34</v>
      </c>
      <c r="K61" s="16">
        <v>26</v>
      </c>
      <c r="L61" s="16">
        <v>1</v>
      </c>
      <c r="M61" s="87">
        <v>9.7240000000000002</v>
      </c>
      <c r="N61" s="76">
        <v>10</v>
      </c>
      <c r="O61" s="67">
        <v>2530</v>
      </c>
      <c r="P61" s="68">
        <f>Table2245236891011121314[[#This Row],[PEMBULATAN]]*O61</f>
        <v>25300</v>
      </c>
    </row>
    <row r="62" spans="1:16" ht="23.25" customHeight="1" x14ac:dyDescent="0.2">
      <c r="A62" s="94"/>
      <c r="B62" s="79"/>
      <c r="C62" s="77" t="s">
        <v>1251</v>
      </c>
      <c r="D62" s="82" t="s">
        <v>55</v>
      </c>
      <c r="E62" s="13">
        <v>44421</v>
      </c>
      <c r="F62" s="80" t="s">
        <v>170</v>
      </c>
      <c r="G62" s="13">
        <v>44421</v>
      </c>
      <c r="H62" s="81" t="s">
        <v>803</v>
      </c>
      <c r="I62" s="16">
        <v>43</v>
      </c>
      <c r="J62" s="16">
        <v>30</v>
      </c>
      <c r="K62" s="16">
        <v>16</v>
      </c>
      <c r="L62" s="16">
        <v>2</v>
      </c>
      <c r="M62" s="87">
        <v>5.16</v>
      </c>
      <c r="N62" s="76">
        <v>5</v>
      </c>
      <c r="O62" s="67">
        <v>2530</v>
      </c>
      <c r="P62" s="68">
        <f>Table2245236891011121314[[#This Row],[PEMBULATAN]]*O62</f>
        <v>12650</v>
      </c>
    </row>
    <row r="63" spans="1:16" ht="23.25" customHeight="1" x14ac:dyDescent="0.2">
      <c r="A63" s="94"/>
      <c r="B63" s="79"/>
      <c r="C63" s="77" t="s">
        <v>1252</v>
      </c>
      <c r="D63" s="82" t="s">
        <v>55</v>
      </c>
      <c r="E63" s="13">
        <v>44421</v>
      </c>
      <c r="F63" s="80" t="s">
        <v>170</v>
      </c>
      <c r="G63" s="13">
        <v>44421</v>
      </c>
      <c r="H63" s="81" t="s">
        <v>803</v>
      </c>
      <c r="I63" s="16">
        <v>74</v>
      </c>
      <c r="J63" s="16">
        <v>36</v>
      </c>
      <c r="K63" s="16">
        <v>20</v>
      </c>
      <c r="L63" s="16">
        <v>1</v>
      </c>
      <c r="M63" s="87">
        <v>13.32</v>
      </c>
      <c r="N63" s="76">
        <v>14</v>
      </c>
      <c r="O63" s="67">
        <v>2530</v>
      </c>
      <c r="P63" s="68">
        <f>Table2245236891011121314[[#This Row],[PEMBULATAN]]*O63</f>
        <v>35420</v>
      </c>
    </row>
    <row r="64" spans="1:16" ht="23.25" customHeight="1" x14ac:dyDescent="0.2">
      <c r="A64" s="14"/>
      <c r="B64" s="14"/>
      <c r="C64" s="9" t="s">
        <v>1253</v>
      </c>
      <c r="D64" s="80" t="s">
        <v>55</v>
      </c>
      <c r="E64" s="13">
        <v>44421</v>
      </c>
      <c r="F64" s="80" t="s">
        <v>170</v>
      </c>
      <c r="G64" s="13">
        <v>44421</v>
      </c>
      <c r="H64" s="10" t="s">
        <v>803</v>
      </c>
      <c r="I64" s="1">
        <v>51</v>
      </c>
      <c r="J64" s="1">
        <v>34</v>
      </c>
      <c r="K64" s="1">
        <v>4</v>
      </c>
      <c r="L64" s="1">
        <v>1</v>
      </c>
      <c r="M64" s="86">
        <v>1.734</v>
      </c>
      <c r="N64" s="8">
        <v>2</v>
      </c>
      <c r="O64" s="67">
        <v>2530</v>
      </c>
      <c r="P64" s="68">
        <f>Table2245236891011121314[[#This Row],[PEMBULATAN]]*O64</f>
        <v>5060</v>
      </c>
    </row>
    <row r="65" spans="1:16" ht="23.25" customHeight="1" x14ac:dyDescent="0.2">
      <c r="A65" s="14"/>
      <c r="B65" s="14"/>
      <c r="C65" s="77" t="s">
        <v>1254</v>
      </c>
      <c r="D65" s="82" t="s">
        <v>55</v>
      </c>
      <c r="E65" s="13">
        <v>44421</v>
      </c>
      <c r="F65" s="80" t="s">
        <v>170</v>
      </c>
      <c r="G65" s="13">
        <v>44421</v>
      </c>
      <c r="H65" s="81" t="s">
        <v>803</v>
      </c>
      <c r="I65" s="16">
        <v>62</v>
      </c>
      <c r="J65" s="16">
        <v>41</v>
      </c>
      <c r="K65" s="16">
        <v>17</v>
      </c>
      <c r="L65" s="16">
        <v>2</v>
      </c>
      <c r="M65" s="87">
        <v>10.8035</v>
      </c>
      <c r="N65" s="76">
        <v>11</v>
      </c>
      <c r="O65" s="67">
        <v>2530</v>
      </c>
      <c r="P65" s="68">
        <f>Table2245236891011121314[[#This Row],[PEMBULATAN]]*O65</f>
        <v>27830</v>
      </c>
    </row>
    <row r="66" spans="1:16" ht="23.25" customHeight="1" x14ac:dyDescent="0.2">
      <c r="A66" s="14"/>
      <c r="B66" s="14"/>
      <c r="C66" s="77" t="s">
        <v>1255</v>
      </c>
      <c r="D66" s="82" t="s">
        <v>55</v>
      </c>
      <c r="E66" s="13">
        <v>44421</v>
      </c>
      <c r="F66" s="80" t="s">
        <v>170</v>
      </c>
      <c r="G66" s="13">
        <v>44421</v>
      </c>
      <c r="H66" s="81" t="s">
        <v>803</v>
      </c>
      <c r="I66" s="16">
        <v>41</v>
      </c>
      <c r="J66" s="16">
        <v>27</v>
      </c>
      <c r="K66" s="16">
        <v>20</v>
      </c>
      <c r="L66" s="16">
        <v>3</v>
      </c>
      <c r="M66" s="87">
        <v>5.5350000000000001</v>
      </c>
      <c r="N66" s="76">
        <v>6</v>
      </c>
      <c r="O66" s="67">
        <v>2530</v>
      </c>
      <c r="P66" s="68">
        <f>Table2245236891011121314[[#This Row],[PEMBULATAN]]*O66</f>
        <v>15180</v>
      </c>
    </row>
    <row r="67" spans="1:16" ht="23.25" customHeight="1" x14ac:dyDescent="0.2">
      <c r="A67" s="14"/>
      <c r="B67" s="14"/>
      <c r="C67" s="77" t="s">
        <v>1256</v>
      </c>
      <c r="D67" s="82" t="s">
        <v>55</v>
      </c>
      <c r="E67" s="13">
        <v>44421</v>
      </c>
      <c r="F67" s="80" t="s">
        <v>170</v>
      </c>
      <c r="G67" s="13">
        <v>44421</v>
      </c>
      <c r="H67" s="81" t="s">
        <v>803</v>
      </c>
      <c r="I67" s="16">
        <v>53</v>
      </c>
      <c r="J67" s="16">
        <v>30</v>
      </c>
      <c r="K67" s="16">
        <v>47</v>
      </c>
      <c r="L67" s="16">
        <v>12</v>
      </c>
      <c r="M67" s="87">
        <v>18.682500000000001</v>
      </c>
      <c r="N67" s="76">
        <v>19</v>
      </c>
      <c r="O67" s="67">
        <v>2530</v>
      </c>
      <c r="P67" s="68">
        <f>Table2245236891011121314[[#This Row],[PEMBULATAN]]*O67</f>
        <v>48070</v>
      </c>
    </row>
    <row r="68" spans="1:16" ht="23.25" customHeight="1" x14ac:dyDescent="0.2">
      <c r="A68" s="14"/>
      <c r="B68" s="14"/>
      <c r="C68" s="77" t="s">
        <v>1257</v>
      </c>
      <c r="D68" s="82" t="s">
        <v>55</v>
      </c>
      <c r="E68" s="13">
        <v>44421</v>
      </c>
      <c r="F68" s="80" t="s">
        <v>170</v>
      </c>
      <c r="G68" s="13">
        <v>44421</v>
      </c>
      <c r="H68" s="81" t="s">
        <v>803</v>
      </c>
      <c r="I68" s="16">
        <v>42</v>
      </c>
      <c r="J68" s="16">
        <v>33</v>
      </c>
      <c r="K68" s="16">
        <v>30</v>
      </c>
      <c r="L68" s="16">
        <v>4</v>
      </c>
      <c r="M68" s="87">
        <v>10.395</v>
      </c>
      <c r="N68" s="76">
        <v>11</v>
      </c>
      <c r="O68" s="67">
        <v>2530</v>
      </c>
      <c r="P68" s="68">
        <f>Table2245236891011121314[[#This Row],[PEMBULATAN]]*O68</f>
        <v>27830</v>
      </c>
    </row>
    <row r="69" spans="1:16" ht="23.25" customHeight="1" x14ac:dyDescent="0.2">
      <c r="A69" s="14"/>
      <c r="B69" s="14"/>
      <c r="C69" s="77" t="s">
        <v>1258</v>
      </c>
      <c r="D69" s="82" t="s">
        <v>55</v>
      </c>
      <c r="E69" s="13">
        <v>44421</v>
      </c>
      <c r="F69" s="80" t="s">
        <v>170</v>
      </c>
      <c r="G69" s="13">
        <v>44421</v>
      </c>
      <c r="H69" s="81" t="s">
        <v>803</v>
      </c>
      <c r="I69" s="16">
        <v>50</v>
      </c>
      <c r="J69" s="16">
        <v>31</v>
      </c>
      <c r="K69" s="16">
        <v>20</v>
      </c>
      <c r="L69" s="16">
        <v>1</v>
      </c>
      <c r="M69" s="87">
        <v>7.75</v>
      </c>
      <c r="N69" s="76">
        <v>8</v>
      </c>
      <c r="O69" s="67">
        <v>2530</v>
      </c>
      <c r="P69" s="68">
        <f>Table2245236891011121314[[#This Row],[PEMBULATAN]]*O69</f>
        <v>20240</v>
      </c>
    </row>
    <row r="70" spans="1:16" ht="23.25" customHeight="1" x14ac:dyDescent="0.2">
      <c r="A70" s="14"/>
      <c r="B70" s="14"/>
      <c r="C70" s="77" t="s">
        <v>1259</v>
      </c>
      <c r="D70" s="82" t="s">
        <v>55</v>
      </c>
      <c r="E70" s="13">
        <v>44421</v>
      </c>
      <c r="F70" s="80" t="s">
        <v>170</v>
      </c>
      <c r="G70" s="13">
        <v>44421</v>
      </c>
      <c r="H70" s="81" t="s">
        <v>803</v>
      </c>
      <c r="I70" s="16">
        <v>50</v>
      </c>
      <c r="J70" s="16">
        <v>33</v>
      </c>
      <c r="K70" s="16">
        <v>40</v>
      </c>
      <c r="L70" s="16">
        <v>4</v>
      </c>
      <c r="M70" s="87">
        <v>16.5</v>
      </c>
      <c r="N70" s="76">
        <v>17</v>
      </c>
      <c r="O70" s="67">
        <v>2530</v>
      </c>
      <c r="P70" s="68">
        <f>Table2245236891011121314[[#This Row],[PEMBULATAN]]*O70</f>
        <v>43010</v>
      </c>
    </row>
    <row r="71" spans="1:16" ht="23.25" customHeight="1" x14ac:dyDescent="0.2">
      <c r="A71" s="14"/>
      <c r="B71" s="14"/>
      <c r="C71" s="77" t="s">
        <v>1260</v>
      </c>
      <c r="D71" s="82" t="s">
        <v>55</v>
      </c>
      <c r="E71" s="13">
        <v>44421</v>
      </c>
      <c r="F71" s="80" t="s">
        <v>170</v>
      </c>
      <c r="G71" s="13">
        <v>44421</v>
      </c>
      <c r="H71" s="81" t="s">
        <v>803</v>
      </c>
      <c r="I71" s="16">
        <v>46</v>
      </c>
      <c r="J71" s="16">
        <v>40</v>
      </c>
      <c r="K71" s="16">
        <v>30</v>
      </c>
      <c r="L71" s="16">
        <v>12</v>
      </c>
      <c r="M71" s="87">
        <v>13.8</v>
      </c>
      <c r="N71" s="76">
        <v>14</v>
      </c>
      <c r="O71" s="67">
        <v>2530</v>
      </c>
      <c r="P71" s="68">
        <f>Table2245236891011121314[[#This Row],[PEMBULATAN]]*O71</f>
        <v>35420</v>
      </c>
    </row>
    <row r="72" spans="1:16" ht="23.25" customHeight="1" x14ac:dyDescent="0.2">
      <c r="A72" s="14"/>
      <c r="B72" s="14"/>
      <c r="C72" s="77" t="s">
        <v>1261</v>
      </c>
      <c r="D72" s="82" t="s">
        <v>55</v>
      </c>
      <c r="E72" s="13">
        <v>44421</v>
      </c>
      <c r="F72" s="80" t="s">
        <v>170</v>
      </c>
      <c r="G72" s="13">
        <v>44421</v>
      </c>
      <c r="H72" s="81" t="s">
        <v>803</v>
      </c>
      <c r="I72" s="16">
        <v>122</v>
      </c>
      <c r="J72" s="16">
        <v>50</v>
      </c>
      <c r="K72" s="16">
        <v>55</v>
      </c>
      <c r="L72" s="16">
        <v>8</v>
      </c>
      <c r="M72" s="87">
        <v>83.875</v>
      </c>
      <c r="N72" s="76">
        <v>84</v>
      </c>
      <c r="O72" s="67">
        <v>2530</v>
      </c>
      <c r="P72" s="68">
        <f>Table2245236891011121314[[#This Row],[PEMBULATAN]]*O72</f>
        <v>212520</v>
      </c>
    </row>
    <row r="73" spans="1:16" ht="22.5" customHeight="1" x14ac:dyDescent="0.2">
      <c r="A73" s="119" t="s">
        <v>34</v>
      </c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1"/>
      <c r="M73" s="83">
        <f>SUBTOTAL(109,Table2245236891011121314[KG VOLUME])</f>
        <v>1396.3307499999994</v>
      </c>
      <c r="N73" s="71">
        <f>SUM(N3:N72)</f>
        <v>1416</v>
      </c>
      <c r="O73" s="122">
        <f>SUM(P3:P72)</f>
        <v>3582480</v>
      </c>
      <c r="P73" s="123"/>
    </row>
    <row r="74" spans="1:16" ht="22.5" customHeight="1" x14ac:dyDescent="0.2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9"/>
      <c r="N74" s="91" t="s">
        <v>57</v>
      </c>
      <c r="O74" s="90"/>
      <c r="P74" s="90">
        <f>O73*10%</f>
        <v>358248</v>
      </c>
    </row>
    <row r="75" spans="1:16" x14ac:dyDescent="0.2">
      <c r="A75" s="11"/>
      <c r="B75" s="59" t="s">
        <v>48</v>
      </c>
      <c r="C75" s="58"/>
      <c r="D75" s="60" t="s">
        <v>49</v>
      </c>
      <c r="H75" s="66"/>
      <c r="N75" s="65" t="s">
        <v>35</v>
      </c>
      <c r="P75" s="72">
        <f>O73*1%</f>
        <v>35824.800000000003</v>
      </c>
    </row>
    <row r="76" spans="1:16" x14ac:dyDescent="0.2">
      <c r="A76" s="11"/>
      <c r="H76" s="66"/>
      <c r="N76" s="65" t="s">
        <v>36</v>
      </c>
      <c r="P76" s="74">
        <v>0</v>
      </c>
    </row>
    <row r="77" spans="1:16" ht="15.75" thickBot="1" x14ac:dyDescent="0.25">
      <c r="A77" s="11"/>
      <c r="H77" s="66"/>
      <c r="N77" s="65" t="s">
        <v>37</v>
      </c>
      <c r="P77" s="74">
        <v>0</v>
      </c>
    </row>
    <row r="78" spans="1:16" x14ac:dyDescent="0.2">
      <c r="A78" s="11"/>
      <c r="H78" s="66"/>
      <c r="N78" s="69" t="s">
        <v>38</v>
      </c>
      <c r="O78" s="70"/>
      <c r="P78" s="73">
        <f>O73-P74+P75</f>
        <v>3260056.8</v>
      </c>
    </row>
    <row r="79" spans="1:16" x14ac:dyDescent="0.2">
      <c r="B79" s="59"/>
      <c r="C79" s="58"/>
      <c r="D79" s="60"/>
    </row>
    <row r="81" spans="1:16" x14ac:dyDescent="0.2">
      <c r="A81" s="11"/>
      <c r="H81" s="66"/>
      <c r="P81" s="75"/>
    </row>
    <row r="82" spans="1:16" x14ac:dyDescent="0.2">
      <c r="A82" s="11"/>
      <c r="H82" s="66"/>
      <c r="O82" s="61"/>
      <c r="P82" s="75"/>
    </row>
    <row r="83" spans="1:16" s="3" customFormat="1" x14ac:dyDescent="0.25">
      <c r="A83" s="11"/>
      <c r="B83" s="2"/>
      <c r="C83" s="2"/>
      <c r="E83" s="12"/>
      <c r="H83" s="66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6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6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6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6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6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6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6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6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6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6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6"/>
      <c r="N94" s="15"/>
      <c r="O94" s="15"/>
      <c r="P94" s="15"/>
    </row>
  </sheetData>
  <mergeCells count="3">
    <mergeCell ref="A3:A4"/>
    <mergeCell ref="A73:L73"/>
    <mergeCell ref="O73:P73"/>
  </mergeCells>
  <conditionalFormatting sqref="B3">
    <cfRule type="duplicateValues" dxfId="191" priority="2"/>
  </conditionalFormatting>
  <conditionalFormatting sqref="B4:B63">
    <cfRule type="duplicateValues" dxfId="190" priority="1"/>
  </conditionalFormatting>
  <conditionalFormatting sqref="B64:B72">
    <cfRule type="duplicateValues" dxfId="189" priority="3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4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A62" sqref="A3:XFD6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22.5" customHeight="1" x14ac:dyDescent="0.2">
      <c r="A3" s="117" t="s">
        <v>1262</v>
      </c>
      <c r="B3" s="78" t="s">
        <v>1263</v>
      </c>
      <c r="C3" s="9" t="s">
        <v>1264</v>
      </c>
      <c r="D3" s="80" t="s">
        <v>55</v>
      </c>
      <c r="E3" s="13" t="s">
        <v>1324</v>
      </c>
      <c r="F3" s="80" t="s">
        <v>393</v>
      </c>
      <c r="G3" s="13">
        <v>44426</v>
      </c>
      <c r="H3" s="10" t="s">
        <v>1325</v>
      </c>
      <c r="I3" s="1">
        <v>61</v>
      </c>
      <c r="J3" s="1">
        <v>51</v>
      </c>
      <c r="K3" s="1">
        <v>23</v>
      </c>
      <c r="L3" s="1">
        <v>9</v>
      </c>
      <c r="M3" s="86">
        <v>17.888249999999999</v>
      </c>
      <c r="N3" s="8">
        <v>18</v>
      </c>
      <c r="O3" s="67">
        <v>2530</v>
      </c>
      <c r="P3" s="68">
        <f>Table224523689101112131415[[#This Row],[PEMBULATAN]]*O3</f>
        <v>45540</v>
      </c>
    </row>
    <row r="4" spans="1:16" ht="22.5" customHeight="1" x14ac:dyDescent="0.2">
      <c r="A4" s="118"/>
      <c r="B4" s="79"/>
      <c r="C4" s="9" t="s">
        <v>1265</v>
      </c>
      <c r="D4" s="80" t="s">
        <v>55</v>
      </c>
      <c r="E4" s="13" t="s">
        <v>1324</v>
      </c>
      <c r="F4" s="80" t="s">
        <v>393</v>
      </c>
      <c r="G4" s="13">
        <v>44426</v>
      </c>
      <c r="H4" s="10" t="s">
        <v>1325</v>
      </c>
      <c r="I4" s="1">
        <v>64</v>
      </c>
      <c r="J4" s="1">
        <v>60</v>
      </c>
      <c r="K4" s="1">
        <v>21</v>
      </c>
      <c r="L4" s="1">
        <v>11</v>
      </c>
      <c r="M4" s="86">
        <v>20.16</v>
      </c>
      <c r="N4" s="8">
        <v>20</v>
      </c>
      <c r="O4" s="67">
        <v>2530</v>
      </c>
      <c r="P4" s="68">
        <f>Table224523689101112131415[[#This Row],[PEMBULATAN]]*O4</f>
        <v>50600</v>
      </c>
    </row>
    <row r="5" spans="1:16" ht="22.5" customHeight="1" x14ac:dyDescent="0.2">
      <c r="A5" s="94"/>
      <c r="B5" s="79"/>
      <c r="C5" s="77" t="s">
        <v>1266</v>
      </c>
      <c r="D5" s="82" t="s">
        <v>55</v>
      </c>
      <c r="E5" s="13" t="s">
        <v>1324</v>
      </c>
      <c r="F5" s="80" t="s">
        <v>393</v>
      </c>
      <c r="G5" s="13">
        <v>44426</v>
      </c>
      <c r="H5" s="81" t="s">
        <v>1325</v>
      </c>
      <c r="I5" s="16">
        <v>80</v>
      </c>
      <c r="J5" s="16">
        <v>51</v>
      </c>
      <c r="K5" s="16">
        <v>30</v>
      </c>
      <c r="L5" s="16">
        <v>10</v>
      </c>
      <c r="M5" s="87">
        <v>30.6</v>
      </c>
      <c r="N5" s="76">
        <v>31</v>
      </c>
      <c r="O5" s="67">
        <v>2530</v>
      </c>
      <c r="P5" s="68">
        <f>Table224523689101112131415[[#This Row],[PEMBULATAN]]*O5</f>
        <v>78430</v>
      </c>
    </row>
    <row r="6" spans="1:16" ht="22.5" customHeight="1" x14ac:dyDescent="0.2">
      <c r="A6" s="94"/>
      <c r="B6" s="79"/>
      <c r="C6" s="77" t="s">
        <v>1267</v>
      </c>
      <c r="D6" s="82" t="s">
        <v>55</v>
      </c>
      <c r="E6" s="13" t="s">
        <v>1324</v>
      </c>
      <c r="F6" s="80" t="s">
        <v>393</v>
      </c>
      <c r="G6" s="13">
        <v>44426</v>
      </c>
      <c r="H6" s="81" t="s">
        <v>1325</v>
      </c>
      <c r="I6" s="16">
        <v>71</v>
      </c>
      <c r="J6" s="16">
        <v>61</v>
      </c>
      <c r="K6" s="16">
        <v>12</v>
      </c>
      <c r="L6" s="16">
        <v>11</v>
      </c>
      <c r="M6" s="87">
        <v>12.993</v>
      </c>
      <c r="N6" s="76">
        <v>13</v>
      </c>
      <c r="O6" s="67">
        <v>2530</v>
      </c>
      <c r="P6" s="68">
        <f>Table224523689101112131415[[#This Row],[PEMBULATAN]]*O6</f>
        <v>32890</v>
      </c>
    </row>
    <row r="7" spans="1:16" ht="22.5" customHeight="1" x14ac:dyDescent="0.2">
      <c r="A7" s="94"/>
      <c r="B7" s="79"/>
      <c r="C7" s="77" t="s">
        <v>1268</v>
      </c>
      <c r="D7" s="82" t="s">
        <v>55</v>
      </c>
      <c r="E7" s="13" t="s">
        <v>1324</v>
      </c>
      <c r="F7" s="80" t="s">
        <v>393</v>
      </c>
      <c r="G7" s="13">
        <v>44426</v>
      </c>
      <c r="H7" s="81" t="s">
        <v>1325</v>
      </c>
      <c r="I7" s="16">
        <v>60</v>
      </c>
      <c r="J7" s="16">
        <v>51</v>
      </c>
      <c r="K7" s="16">
        <v>12</v>
      </c>
      <c r="L7" s="16">
        <v>5</v>
      </c>
      <c r="M7" s="87">
        <v>9.18</v>
      </c>
      <c r="N7" s="76">
        <v>9</v>
      </c>
      <c r="O7" s="67">
        <v>2530</v>
      </c>
      <c r="P7" s="68">
        <f>Table224523689101112131415[[#This Row],[PEMBULATAN]]*O7</f>
        <v>22770</v>
      </c>
    </row>
    <row r="8" spans="1:16" ht="22.5" customHeight="1" x14ac:dyDescent="0.2">
      <c r="A8" s="94"/>
      <c r="B8" s="79"/>
      <c r="C8" s="77" t="s">
        <v>1269</v>
      </c>
      <c r="D8" s="82" t="s">
        <v>55</v>
      </c>
      <c r="E8" s="13" t="s">
        <v>1324</v>
      </c>
      <c r="F8" s="80" t="s">
        <v>393</v>
      </c>
      <c r="G8" s="13">
        <v>44426</v>
      </c>
      <c r="H8" s="81" t="s">
        <v>1325</v>
      </c>
      <c r="I8" s="16">
        <v>71</v>
      </c>
      <c r="J8" s="16">
        <v>57</v>
      </c>
      <c r="K8" s="16">
        <v>22</v>
      </c>
      <c r="L8" s="16">
        <v>10</v>
      </c>
      <c r="M8" s="87">
        <v>22.258500000000002</v>
      </c>
      <c r="N8" s="76">
        <v>22</v>
      </c>
      <c r="O8" s="67">
        <v>2530</v>
      </c>
      <c r="P8" s="68">
        <f>Table224523689101112131415[[#This Row],[PEMBULATAN]]*O8</f>
        <v>55660</v>
      </c>
    </row>
    <row r="9" spans="1:16" ht="22.5" customHeight="1" x14ac:dyDescent="0.2">
      <c r="A9" s="94"/>
      <c r="B9" s="79"/>
      <c r="C9" s="77" t="s">
        <v>1270</v>
      </c>
      <c r="D9" s="82" t="s">
        <v>55</v>
      </c>
      <c r="E9" s="13" t="s">
        <v>1324</v>
      </c>
      <c r="F9" s="80" t="s">
        <v>393</v>
      </c>
      <c r="G9" s="13">
        <v>44426</v>
      </c>
      <c r="H9" s="81" t="s">
        <v>1325</v>
      </c>
      <c r="I9" s="16">
        <v>67</v>
      </c>
      <c r="J9" s="16">
        <v>52</v>
      </c>
      <c r="K9" s="16">
        <v>25</v>
      </c>
      <c r="L9" s="16">
        <v>10</v>
      </c>
      <c r="M9" s="87">
        <v>21.774999999999999</v>
      </c>
      <c r="N9" s="76">
        <v>22</v>
      </c>
      <c r="O9" s="67">
        <v>2530</v>
      </c>
      <c r="P9" s="68">
        <f>Table224523689101112131415[[#This Row],[PEMBULATAN]]*O9</f>
        <v>55660</v>
      </c>
    </row>
    <row r="10" spans="1:16" ht="22.5" customHeight="1" x14ac:dyDescent="0.2">
      <c r="A10" s="94"/>
      <c r="B10" s="79"/>
      <c r="C10" s="77" t="s">
        <v>1271</v>
      </c>
      <c r="D10" s="82" t="s">
        <v>55</v>
      </c>
      <c r="E10" s="13" t="s">
        <v>1324</v>
      </c>
      <c r="F10" s="80" t="s">
        <v>393</v>
      </c>
      <c r="G10" s="13">
        <v>44426</v>
      </c>
      <c r="H10" s="81" t="s">
        <v>1325</v>
      </c>
      <c r="I10" s="16">
        <v>62</v>
      </c>
      <c r="J10" s="16">
        <v>52</v>
      </c>
      <c r="K10" s="16">
        <v>23</v>
      </c>
      <c r="L10" s="16">
        <v>7</v>
      </c>
      <c r="M10" s="87">
        <v>18.538</v>
      </c>
      <c r="N10" s="76">
        <v>19</v>
      </c>
      <c r="O10" s="67">
        <v>2530</v>
      </c>
      <c r="P10" s="68">
        <f>Table224523689101112131415[[#This Row],[PEMBULATAN]]*O10</f>
        <v>48070</v>
      </c>
    </row>
    <row r="11" spans="1:16" ht="22.5" customHeight="1" x14ac:dyDescent="0.2">
      <c r="A11" s="94"/>
      <c r="B11" s="79"/>
      <c r="C11" s="77" t="s">
        <v>1272</v>
      </c>
      <c r="D11" s="82" t="s">
        <v>55</v>
      </c>
      <c r="E11" s="13" t="s">
        <v>1324</v>
      </c>
      <c r="F11" s="80" t="s">
        <v>393</v>
      </c>
      <c r="G11" s="13">
        <v>44426</v>
      </c>
      <c r="H11" s="81" t="s">
        <v>1325</v>
      </c>
      <c r="I11" s="16">
        <v>63</v>
      </c>
      <c r="J11" s="16">
        <v>63</v>
      </c>
      <c r="K11" s="16">
        <v>14</v>
      </c>
      <c r="L11" s="16">
        <v>5</v>
      </c>
      <c r="M11" s="87">
        <v>13.891500000000001</v>
      </c>
      <c r="N11" s="76">
        <v>14</v>
      </c>
      <c r="O11" s="67">
        <v>2530</v>
      </c>
      <c r="P11" s="68">
        <f>Table224523689101112131415[[#This Row],[PEMBULATAN]]*O11</f>
        <v>35420</v>
      </c>
    </row>
    <row r="12" spans="1:16" ht="22.5" customHeight="1" x14ac:dyDescent="0.2">
      <c r="A12" s="94"/>
      <c r="B12" s="79"/>
      <c r="C12" s="77" t="s">
        <v>1273</v>
      </c>
      <c r="D12" s="82" t="s">
        <v>55</v>
      </c>
      <c r="E12" s="13" t="s">
        <v>1324</v>
      </c>
      <c r="F12" s="80" t="s">
        <v>393</v>
      </c>
      <c r="G12" s="13">
        <v>44426</v>
      </c>
      <c r="H12" s="81" t="s">
        <v>1325</v>
      </c>
      <c r="I12" s="16">
        <v>61</v>
      </c>
      <c r="J12" s="16">
        <v>55</v>
      </c>
      <c r="K12" s="16">
        <v>24</v>
      </c>
      <c r="L12" s="16">
        <v>6</v>
      </c>
      <c r="M12" s="87">
        <v>20.13</v>
      </c>
      <c r="N12" s="76">
        <v>20</v>
      </c>
      <c r="O12" s="67">
        <v>2530</v>
      </c>
      <c r="P12" s="68">
        <f>Table224523689101112131415[[#This Row],[PEMBULATAN]]*O12</f>
        <v>50600</v>
      </c>
    </row>
    <row r="13" spans="1:16" ht="22.5" customHeight="1" x14ac:dyDescent="0.2">
      <c r="A13" s="94"/>
      <c r="B13" s="79"/>
      <c r="C13" s="77" t="s">
        <v>1274</v>
      </c>
      <c r="D13" s="82" t="s">
        <v>55</v>
      </c>
      <c r="E13" s="13" t="s">
        <v>1324</v>
      </c>
      <c r="F13" s="80" t="s">
        <v>393</v>
      </c>
      <c r="G13" s="13">
        <v>44426</v>
      </c>
      <c r="H13" s="81" t="s">
        <v>1325</v>
      </c>
      <c r="I13" s="16">
        <v>82</v>
      </c>
      <c r="J13" s="16">
        <v>47</v>
      </c>
      <c r="K13" s="16">
        <v>20</v>
      </c>
      <c r="L13" s="16">
        <v>9</v>
      </c>
      <c r="M13" s="87">
        <v>19.27</v>
      </c>
      <c r="N13" s="76">
        <v>19</v>
      </c>
      <c r="O13" s="67">
        <v>2530</v>
      </c>
      <c r="P13" s="68">
        <f>Table224523689101112131415[[#This Row],[PEMBULATAN]]*O13</f>
        <v>48070</v>
      </c>
    </row>
    <row r="14" spans="1:16" ht="22.5" customHeight="1" x14ac:dyDescent="0.2">
      <c r="A14" s="94"/>
      <c r="B14" s="79"/>
      <c r="C14" s="77" t="s">
        <v>1275</v>
      </c>
      <c r="D14" s="82" t="s">
        <v>55</v>
      </c>
      <c r="E14" s="13" t="s">
        <v>1324</v>
      </c>
      <c r="F14" s="80" t="s">
        <v>393</v>
      </c>
      <c r="G14" s="13">
        <v>44426</v>
      </c>
      <c r="H14" s="81" t="s">
        <v>1325</v>
      </c>
      <c r="I14" s="16">
        <v>72</v>
      </c>
      <c r="J14" s="16">
        <v>58</v>
      </c>
      <c r="K14" s="16">
        <v>21</v>
      </c>
      <c r="L14" s="16">
        <v>4</v>
      </c>
      <c r="M14" s="87">
        <v>21.923999999999999</v>
      </c>
      <c r="N14" s="76">
        <v>22</v>
      </c>
      <c r="O14" s="67">
        <v>2530</v>
      </c>
      <c r="P14" s="68">
        <f>Table224523689101112131415[[#This Row],[PEMBULATAN]]*O14</f>
        <v>55660</v>
      </c>
    </row>
    <row r="15" spans="1:16" ht="22.5" customHeight="1" x14ac:dyDescent="0.2">
      <c r="A15" s="94"/>
      <c r="B15" s="79"/>
      <c r="C15" s="77" t="s">
        <v>1276</v>
      </c>
      <c r="D15" s="82" t="s">
        <v>55</v>
      </c>
      <c r="E15" s="13" t="s">
        <v>1324</v>
      </c>
      <c r="F15" s="80" t="s">
        <v>393</v>
      </c>
      <c r="G15" s="13">
        <v>44426</v>
      </c>
      <c r="H15" s="81" t="s">
        <v>1325</v>
      </c>
      <c r="I15" s="16">
        <v>93</v>
      </c>
      <c r="J15" s="16">
        <v>50</v>
      </c>
      <c r="K15" s="16">
        <v>37</v>
      </c>
      <c r="L15" s="16">
        <v>18</v>
      </c>
      <c r="M15" s="87">
        <v>43.012500000000003</v>
      </c>
      <c r="N15" s="76">
        <v>43</v>
      </c>
      <c r="O15" s="67">
        <v>2530</v>
      </c>
      <c r="P15" s="68">
        <f>Table224523689101112131415[[#This Row],[PEMBULATAN]]*O15</f>
        <v>108790</v>
      </c>
    </row>
    <row r="16" spans="1:16" ht="22.5" customHeight="1" x14ac:dyDescent="0.2">
      <c r="A16" s="94"/>
      <c r="B16" s="79"/>
      <c r="C16" s="77" t="s">
        <v>1277</v>
      </c>
      <c r="D16" s="82" t="s">
        <v>55</v>
      </c>
      <c r="E16" s="13" t="s">
        <v>1324</v>
      </c>
      <c r="F16" s="80" t="s">
        <v>393</v>
      </c>
      <c r="G16" s="13">
        <v>44426</v>
      </c>
      <c r="H16" s="81" t="s">
        <v>1325</v>
      </c>
      <c r="I16" s="16">
        <v>60</v>
      </c>
      <c r="J16" s="16">
        <v>40</v>
      </c>
      <c r="K16" s="16">
        <v>25</v>
      </c>
      <c r="L16" s="16">
        <v>8</v>
      </c>
      <c r="M16" s="87">
        <v>15</v>
      </c>
      <c r="N16" s="76">
        <v>15</v>
      </c>
      <c r="O16" s="67">
        <v>2530</v>
      </c>
      <c r="P16" s="68">
        <f>Table224523689101112131415[[#This Row],[PEMBULATAN]]*O16</f>
        <v>37950</v>
      </c>
    </row>
    <row r="17" spans="1:16" ht="22.5" customHeight="1" x14ac:dyDescent="0.2">
      <c r="A17" s="94"/>
      <c r="B17" s="79"/>
      <c r="C17" s="77" t="s">
        <v>1278</v>
      </c>
      <c r="D17" s="82" t="s">
        <v>55</v>
      </c>
      <c r="E17" s="13" t="s">
        <v>1324</v>
      </c>
      <c r="F17" s="80" t="s">
        <v>393</v>
      </c>
      <c r="G17" s="13">
        <v>44426</v>
      </c>
      <c r="H17" s="81" t="s">
        <v>1325</v>
      </c>
      <c r="I17" s="16">
        <v>86</v>
      </c>
      <c r="J17" s="16">
        <v>51</v>
      </c>
      <c r="K17" s="16">
        <v>23</v>
      </c>
      <c r="L17" s="16">
        <v>9</v>
      </c>
      <c r="M17" s="87">
        <v>25.2195</v>
      </c>
      <c r="N17" s="76">
        <v>25</v>
      </c>
      <c r="O17" s="67">
        <v>2530</v>
      </c>
      <c r="P17" s="68">
        <f>Table224523689101112131415[[#This Row],[PEMBULATAN]]*O17</f>
        <v>63250</v>
      </c>
    </row>
    <row r="18" spans="1:16" ht="22.5" customHeight="1" x14ac:dyDescent="0.2">
      <c r="A18" s="94"/>
      <c r="B18" s="79"/>
      <c r="C18" s="77" t="s">
        <v>1279</v>
      </c>
      <c r="D18" s="82" t="s">
        <v>55</v>
      </c>
      <c r="E18" s="13" t="s">
        <v>1324</v>
      </c>
      <c r="F18" s="80" t="s">
        <v>393</v>
      </c>
      <c r="G18" s="13">
        <v>44426</v>
      </c>
      <c r="H18" s="81" t="s">
        <v>1325</v>
      </c>
      <c r="I18" s="16">
        <v>90</v>
      </c>
      <c r="J18" s="16">
        <v>57</v>
      </c>
      <c r="K18" s="16">
        <v>30</v>
      </c>
      <c r="L18" s="16">
        <v>14</v>
      </c>
      <c r="M18" s="87">
        <v>38.475000000000001</v>
      </c>
      <c r="N18" s="76">
        <v>39</v>
      </c>
      <c r="O18" s="67">
        <v>2530</v>
      </c>
      <c r="P18" s="68">
        <f>Table224523689101112131415[[#This Row],[PEMBULATAN]]*O18</f>
        <v>98670</v>
      </c>
    </row>
    <row r="19" spans="1:16" ht="22.5" customHeight="1" x14ac:dyDescent="0.2">
      <c r="A19" s="94"/>
      <c r="B19" s="79"/>
      <c r="C19" s="77" t="s">
        <v>1280</v>
      </c>
      <c r="D19" s="82" t="s">
        <v>55</v>
      </c>
      <c r="E19" s="13" t="s">
        <v>1324</v>
      </c>
      <c r="F19" s="80" t="s">
        <v>393</v>
      </c>
      <c r="G19" s="13">
        <v>44426</v>
      </c>
      <c r="H19" s="81" t="s">
        <v>1325</v>
      </c>
      <c r="I19" s="16">
        <v>72</v>
      </c>
      <c r="J19" s="16">
        <v>63</v>
      </c>
      <c r="K19" s="16">
        <v>31</v>
      </c>
      <c r="L19" s="16">
        <v>14</v>
      </c>
      <c r="M19" s="87">
        <v>35.154000000000003</v>
      </c>
      <c r="N19" s="76">
        <v>35</v>
      </c>
      <c r="O19" s="67">
        <v>2530</v>
      </c>
      <c r="P19" s="68">
        <f>Table224523689101112131415[[#This Row],[PEMBULATAN]]*O19</f>
        <v>88550</v>
      </c>
    </row>
    <row r="20" spans="1:16" ht="22.5" customHeight="1" x14ac:dyDescent="0.2">
      <c r="A20" s="94"/>
      <c r="B20" s="79"/>
      <c r="C20" s="77" t="s">
        <v>1281</v>
      </c>
      <c r="D20" s="82" t="s">
        <v>55</v>
      </c>
      <c r="E20" s="13" t="s">
        <v>1324</v>
      </c>
      <c r="F20" s="80" t="s">
        <v>393</v>
      </c>
      <c r="G20" s="13">
        <v>44426</v>
      </c>
      <c r="H20" s="81" t="s">
        <v>1325</v>
      </c>
      <c r="I20" s="16">
        <v>76</v>
      </c>
      <c r="J20" s="16">
        <v>56</v>
      </c>
      <c r="K20" s="16">
        <v>33</v>
      </c>
      <c r="L20" s="16">
        <v>11</v>
      </c>
      <c r="M20" s="87">
        <v>35.112000000000002</v>
      </c>
      <c r="N20" s="76">
        <v>35</v>
      </c>
      <c r="O20" s="67">
        <v>2530</v>
      </c>
      <c r="P20" s="68">
        <f>Table224523689101112131415[[#This Row],[PEMBULATAN]]*O20</f>
        <v>88550</v>
      </c>
    </row>
    <row r="21" spans="1:16" ht="22.5" customHeight="1" x14ac:dyDescent="0.2">
      <c r="A21" s="94"/>
      <c r="B21" s="79"/>
      <c r="C21" s="77" t="s">
        <v>1282</v>
      </c>
      <c r="D21" s="82" t="s">
        <v>55</v>
      </c>
      <c r="E21" s="13" t="s">
        <v>1324</v>
      </c>
      <c r="F21" s="80" t="s">
        <v>393</v>
      </c>
      <c r="G21" s="13">
        <v>44426</v>
      </c>
      <c r="H21" s="81" t="s">
        <v>1325</v>
      </c>
      <c r="I21" s="16">
        <v>82</v>
      </c>
      <c r="J21" s="16">
        <v>47</v>
      </c>
      <c r="K21" s="16">
        <v>33</v>
      </c>
      <c r="L21" s="16">
        <v>18</v>
      </c>
      <c r="M21" s="87">
        <v>31.795500000000001</v>
      </c>
      <c r="N21" s="76">
        <v>32</v>
      </c>
      <c r="O21" s="67">
        <v>2530</v>
      </c>
      <c r="P21" s="68">
        <f>Table224523689101112131415[[#This Row],[PEMBULATAN]]*O21</f>
        <v>80960</v>
      </c>
    </row>
    <row r="22" spans="1:16" ht="22.5" customHeight="1" x14ac:dyDescent="0.2">
      <c r="A22" s="94"/>
      <c r="B22" s="79"/>
      <c r="C22" s="77" t="s">
        <v>1283</v>
      </c>
      <c r="D22" s="82" t="s">
        <v>55</v>
      </c>
      <c r="E22" s="13" t="s">
        <v>1324</v>
      </c>
      <c r="F22" s="80" t="s">
        <v>393</v>
      </c>
      <c r="G22" s="13">
        <v>44426</v>
      </c>
      <c r="H22" s="81" t="s">
        <v>1325</v>
      </c>
      <c r="I22" s="16">
        <v>91</v>
      </c>
      <c r="J22" s="16">
        <v>50</v>
      </c>
      <c r="K22" s="16">
        <v>40</v>
      </c>
      <c r="L22" s="16">
        <v>17</v>
      </c>
      <c r="M22" s="87">
        <v>45.5</v>
      </c>
      <c r="N22" s="76">
        <v>46</v>
      </c>
      <c r="O22" s="67">
        <v>2530</v>
      </c>
      <c r="P22" s="68">
        <f>Table224523689101112131415[[#This Row],[PEMBULATAN]]*O22</f>
        <v>116380</v>
      </c>
    </row>
    <row r="23" spans="1:16" ht="22.5" customHeight="1" x14ac:dyDescent="0.2">
      <c r="A23" s="94"/>
      <c r="B23" s="79"/>
      <c r="C23" s="77" t="s">
        <v>1284</v>
      </c>
      <c r="D23" s="82" t="s">
        <v>55</v>
      </c>
      <c r="E23" s="13" t="s">
        <v>1324</v>
      </c>
      <c r="F23" s="80" t="s">
        <v>393</v>
      </c>
      <c r="G23" s="13">
        <v>44426</v>
      </c>
      <c r="H23" s="81" t="s">
        <v>1325</v>
      </c>
      <c r="I23" s="16">
        <v>52</v>
      </c>
      <c r="J23" s="16">
        <v>52</v>
      </c>
      <c r="K23" s="16">
        <v>20</v>
      </c>
      <c r="L23" s="16">
        <v>11</v>
      </c>
      <c r="M23" s="87">
        <v>13.52</v>
      </c>
      <c r="N23" s="76">
        <v>14</v>
      </c>
      <c r="O23" s="67">
        <v>2530</v>
      </c>
      <c r="P23" s="68">
        <f>Table224523689101112131415[[#This Row],[PEMBULATAN]]*O23</f>
        <v>35420</v>
      </c>
    </row>
    <row r="24" spans="1:16" ht="22.5" customHeight="1" x14ac:dyDescent="0.2">
      <c r="A24" s="94"/>
      <c r="B24" s="79"/>
      <c r="C24" s="77" t="s">
        <v>1285</v>
      </c>
      <c r="D24" s="82" t="s">
        <v>55</v>
      </c>
      <c r="E24" s="13" t="s">
        <v>1324</v>
      </c>
      <c r="F24" s="80" t="s">
        <v>393</v>
      </c>
      <c r="G24" s="13">
        <v>44426</v>
      </c>
      <c r="H24" s="81" t="s">
        <v>1325</v>
      </c>
      <c r="I24" s="16">
        <v>96</v>
      </c>
      <c r="J24" s="16">
        <v>56</v>
      </c>
      <c r="K24" s="16">
        <v>23</v>
      </c>
      <c r="L24" s="16">
        <v>19</v>
      </c>
      <c r="M24" s="87">
        <v>30.911999999999999</v>
      </c>
      <c r="N24" s="76">
        <v>31</v>
      </c>
      <c r="O24" s="67">
        <v>2530</v>
      </c>
      <c r="P24" s="68">
        <f>Table224523689101112131415[[#This Row],[PEMBULATAN]]*O24</f>
        <v>78430</v>
      </c>
    </row>
    <row r="25" spans="1:16" ht="22.5" customHeight="1" x14ac:dyDescent="0.2">
      <c r="A25" s="94"/>
      <c r="B25" s="79"/>
      <c r="C25" s="77" t="s">
        <v>1286</v>
      </c>
      <c r="D25" s="82" t="s">
        <v>55</v>
      </c>
      <c r="E25" s="13" t="s">
        <v>1324</v>
      </c>
      <c r="F25" s="80" t="s">
        <v>393</v>
      </c>
      <c r="G25" s="13">
        <v>44426</v>
      </c>
      <c r="H25" s="81" t="s">
        <v>1325</v>
      </c>
      <c r="I25" s="16">
        <v>61</v>
      </c>
      <c r="J25" s="16">
        <v>52</v>
      </c>
      <c r="K25" s="16">
        <v>14</v>
      </c>
      <c r="L25" s="16">
        <v>8</v>
      </c>
      <c r="M25" s="87">
        <v>11.102</v>
      </c>
      <c r="N25" s="76">
        <v>11</v>
      </c>
      <c r="O25" s="67">
        <v>2530</v>
      </c>
      <c r="P25" s="68">
        <f>Table224523689101112131415[[#This Row],[PEMBULATAN]]*O25</f>
        <v>27830</v>
      </c>
    </row>
    <row r="26" spans="1:16" ht="22.5" customHeight="1" x14ac:dyDescent="0.2">
      <c r="A26" s="94"/>
      <c r="B26" s="79"/>
      <c r="C26" s="77" t="s">
        <v>1287</v>
      </c>
      <c r="D26" s="82" t="s">
        <v>55</v>
      </c>
      <c r="E26" s="13" t="s">
        <v>1324</v>
      </c>
      <c r="F26" s="80" t="s">
        <v>393</v>
      </c>
      <c r="G26" s="13">
        <v>44426</v>
      </c>
      <c r="H26" s="81" t="s">
        <v>1325</v>
      </c>
      <c r="I26" s="16">
        <v>86</v>
      </c>
      <c r="J26" s="16">
        <v>53</v>
      </c>
      <c r="K26" s="16">
        <v>32</v>
      </c>
      <c r="L26" s="16">
        <v>14</v>
      </c>
      <c r="M26" s="87">
        <v>36.463999999999999</v>
      </c>
      <c r="N26" s="76">
        <v>37</v>
      </c>
      <c r="O26" s="67">
        <v>2530</v>
      </c>
      <c r="P26" s="68">
        <f>Table224523689101112131415[[#This Row],[PEMBULATAN]]*O26</f>
        <v>93610</v>
      </c>
    </row>
    <row r="27" spans="1:16" ht="22.5" customHeight="1" x14ac:dyDescent="0.2">
      <c r="A27" s="94"/>
      <c r="B27" s="79"/>
      <c r="C27" s="77" t="s">
        <v>1288</v>
      </c>
      <c r="D27" s="82" t="s">
        <v>55</v>
      </c>
      <c r="E27" s="13" t="s">
        <v>1324</v>
      </c>
      <c r="F27" s="80" t="s">
        <v>393</v>
      </c>
      <c r="G27" s="13">
        <v>44426</v>
      </c>
      <c r="H27" s="81" t="s">
        <v>1325</v>
      </c>
      <c r="I27" s="16">
        <v>93</v>
      </c>
      <c r="J27" s="16">
        <v>52</v>
      </c>
      <c r="K27" s="16">
        <v>30</v>
      </c>
      <c r="L27" s="16">
        <v>9</v>
      </c>
      <c r="M27" s="87">
        <v>36.270000000000003</v>
      </c>
      <c r="N27" s="76">
        <v>36</v>
      </c>
      <c r="O27" s="67">
        <v>2530</v>
      </c>
      <c r="P27" s="68">
        <f>Table224523689101112131415[[#This Row],[PEMBULATAN]]*O27</f>
        <v>91080</v>
      </c>
    </row>
    <row r="28" spans="1:16" ht="22.5" customHeight="1" x14ac:dyDescent="0.2">
      <c r="A28" s="94"/>
      <c r="B28" s="79"/>
      <c r="C28" s="77" t="s">
        <v>1289</v>
      </c>
      <c r="D28" s="82" t="s">
        <v>55</v>
      </c>
      <c r="E28" s="13" t="s">
        <v>1324</v>
      </c>
      <c r="F28" s="80" t="s">
        <v>393</v>
      </c>
      <c r="G28" s="13">
        <v>44426</v>
      </c>
      <c r="H28" s="81" t="s">
        <v>1325</v>
      </c>
      <c r="I28" s="16">
        <v>73</v>
      </c>
      <c r="J28" s="16">
        <v>53</v>
      </c>
      <c r="K28" s="16">
        <v>27</v>
      </c>
      <c r="L28" s="16">
        <v>15</v>
      </c>
      <c r="M28" s="87">
        <v>26.115749999999998</v>
      </c>
      <c r="N28" s="76">
        <v>26</v>
      </c>
      <c r="O28" s="67">
        <v>2530</v>
      </c>
      <c r="P28" s="68">
        <f>Table224523689101112131415[[#This Row],[PEMBULATAN]]*O28</f>
        <v>65780</v>
      </c>
    </row>
    <row r="29" spans="1:16" ht="22.5" customHeight="1" x14ac:dyDescent="0.2">
      <c r="A29" s="94"/>
      <c r="B29" s="79"/>
      <c r="C29" s="77" t="s">
        <v>1290</v>
      </c>
      <c r="D29" s="82" t="s">
        <v>55</v>
      </c>
      <c r="E29" s="13" t="s">
        <v>1324</v>
      </c>
      <c r="F29" s="80" t="s">
        <v>393</v>
      </c>
      <c r="G29" s="13">
        <v>44426</v>
      </c>
      <c r="H29" s="81" t="s">
        <v>1325</v>
      </c>
      <c r="I29" s="16">
        <v>66</v>
      </c>
      <c r="J29" s="16">
        <v>55</v>
      </c>
      <c r="K29" s="16">
        <v>29</v>
      </c>
      <c r="L29" s="16">
        <v>8</v>
      </c>
      <c r="M29" s="87">
        <v>26.317499999999999</v>
      </c>
      <c r="N29" s="76">
        <v>27</v>
      </c>
      <c r="O29" s="67">
        <v>2530</v>
      </c>
      <c r="P29" s="68">
        <f>Table224523689101112131415[[#This Row],[PEMBULATAN]]*O29</f>
        <v>68310</v>
      </c>
    </row>
    <row r="30" spans="1:16" ht="22.5" customHeight="1" x14ac:dyDescent="0.2">
      <c r="A30" s="94"/>
      <c r="B30" s="79"/>
      <c r="C30" s="77" t="s">
        <v>1291</v>
      </c>
      <c r="D30" s="82" t="s">
        <v>55</v>
      </c>
      <c r="E30" s="13" t="s">
        <v>1324</v>
      </c>
      <c r="F30" s="80" t="s">
        <v>393</v>
      </c>
      <c r="G30" s="13">
        <v>44426</v>
      </c>
      <c r="H30" s="81" t="s">
        <v>1325</v>
      </c>
      <c r="I30" s="16">
        <v>73</v>
      </c>
      <c r="J30" s="16">
        <v>60</v>
      </c>
      <c r="K30" s="16">
        <v>14</v>
      </c>
      <c r="L30" s="16">
        <v>8</v>
      </c>
      <c r="M30" s="87">
        <v>15.33</v>
      </c>
      <c r="N30" s="76">
        <v>16</v>
      </c>
      <c r="O30" s="67">
        <v>2530</v>
      </c>
      <c r="P30" s="68">
        <f>Table224523689101112131415[[#This Row],[PEMBULATAN]]*O30</f>
        <v>40480</v>
      </c>
    </row>
    <row r="31" spans="1:16" ht="22.5" customHeight="1" x14ac:dyDescent="0.2">
      <c r="A31" s="94"/>
      <c r="B31" s="79"/>
      <c r="C31" s="77" t="s">
        <v>1292</v>
      </c>
      <c r="D31" s="82" t="s">
        <v>55</v>
      </c>
      <c r="E31" s="13" t="s">
        <v>1324</v>
      </c>
      <c r="F31" s="80" t="s">
        <v>393</v>
      </c>
      <c r="G31" s="13">
        <v>44426</v>
      </c>
      <c r="H31" s="81" t="s">
        <v>1325</v>
      </c>
      <c r="I31" s="16">
        <v>91</v>
      </c>
      <c r="J31" s="16">
        <v>60</v>
      </c>
      <c r="K31" s="16">
        <v>26</v>
      </c>
      <c r="L31" s="16">
        <v>15</v>
      </c>
      <c r="M31" s="87">
        <v>35.49</v>
      </c>
      <c r="N31" s="76">
        <v>36</v>
      </c>
      <c r="O31" s="67">
        <v>2530</v>
      </c>
      <c r="P31" s="68">
        <f>Table224523689101112131415[[#This Row],[PEMBULATAN]]*O31</f>
        <v>91080</v>
      </c>
    </row>
    <row r="32" spans="1:16" ht="22.5" customHeight="1" x14ac:dyDescent="0.2">
      <c r="A32" s="94"/>
      <c r="B32" s="79"/>
      <c r="C32" s="77" t="s">
        <v>1293</v>
      </c>
      <c r="D32" s="82" t="s">
        <v>55</v>
      </c>
      <c r="E32" s="13" t="s">
        <v>1324</v>
      </c>
      <c r="F32" s="80" t="s">
        <v>393</v>
      </c>
      <c r="G32" s="13">
        <v>44426</v>
      </c>
      <c r="H32" s="81" t="s">
        <v>1325</v>
      </c>
      <c r="I32" s="16">
        <v>65</v>
      </c>
      <c r="J32" s="16">
        <v>60</v>
      </c>
      <c r="K32" s="16">
        <v>17</v>
      </c>
      <c r="L32" s="16">
        <v>5</v>
      </c>
      <c r="M32" s="87">
        <v>16.574999999999999</v>
      </c>
      <c r="N32" s="76">
        <v>17</v>
      </c>
      <c r="O32" s="67">
        <v>2530</v>
      </c>
      <c r="P32" s="68">
        <f>Table224523689101112131415[[#This Row],[PEMBULATAN]]*O32</f>
        <v>43010</v>
      </c>
    </row>
    <row r="33" spans="1:16" ht="22.5" customHeight="1" x14ac:dyDescent="0.2">
      <c r="A33" s="94"/>
      <c r="B33" s="79"/>
      <c r="C33" s="77" t="s">
        <v>1294</v>
      </c>
      <c r="D33" s="82" t="s">
        <v>55</v>
      </c>
      <c r="E33" s="13" t="s">
        <v>1324</v>
      </c>
      <c r="F33" s="80" t="s">
        <v>393</v>
      </c>
      <c r="G33" s="13">
        <v>44426</v>
      </c>
      <c r="H33" s="81" t="s">
        <v>1325</v>
      </c>
      <c r="I33" s="16">
        <v>63</v>
      </c>
      <c r="J33" s="16">
        <v>57</v>
      </c>
      <c r="K33" s="16">
        <v>23</v>
      </c>
      <c r="L33" s="16">
        <v>9</v>
      </c>
      <c r="M33" s="87">
        <v>20.648250000000001</v>
      </c>
      <c r="N33" s="76">
        <v>21</v>
      </c>
      <c r="O33" s="67">
        <v>2530</v>
      </c>
      <c r="P33" s="68">
        <f>Table224523689101112131415[[#This Row],[PEMBULATAN]]*O33</f>
        <v>53130</v>
      </c>
    </row>
    <row r="34" spans="1:16" ht="22.5" customHeight="1" x14ac:dyDescent="0.2">
      <c r="A34" s="94"/>
      <c r="B34" s="79"/>
      <c r="C34" s="77" t="s">
        <v>1295</v>
      </c>
      <c r="D34" s="82" t="s">
        <v>55</v>
      </c>
      <c r="E34" s="13" t="s">
        <v>1324</v>
      </c>
      <c r="F34" s="80" t="s">
        <v>393</v>
      </c>
      <c r="G34" s="13">
        <v>44426</v>
      </c>
      <c r="H34" s="81" t="s">
        <v>1325</v>
      </c>
      <c r="I34" s="16">
        <v>87</v>
      </c>
      <c r="J34" s="16">
        <v>35</v>
      </c>
      <c r="K34" s="16">
        <v>45</v>
      </c>
      <c r="L34" s="16">
        <v>16</v>
      </c>
      <c r="M34" s="87">
        <v>34.256250000000001</v>
      </c>
      <c r="N34" s="76">
        <v>34</v>
      </c>
      <c r="O34" s="67">
        <v>2530</v>
      </c>
      <c r="P34" s="68">
        <f>Table224523689101112131415[[#This Row],[PEMBULATAN]]*O34</f>
        <v>86020</v>
      </c>
    </row>
    <row r="35" spans="1:16" ht="22.5" customHeight="1" x14ac:dyDescent="0.2">
      <c r="A35" s="94"/>
      <c r="B35" s="79"/>
      <c r="C35" s="77" t="s">
        <v>1296</v>
      </c>
      <c r="D35" s="82" t="s">
        <v>55</v>
      </c>
      <c r="E35" s="13" t="s">
        <v>1324</v>
      </c>
      <c r="F35" s="80" t="s">
        <v>393</v>
      </c>
      <c r="G35" s="13">
        <v>44426</v>
      </c>
      <c r="H35" s="81" t="s">
        <v>1325</v>
      </c>
      <c r="I35" s="16">
        <v>60</v>
      </c>
      <c r="J35" s="16">
        <v>55</v>
      </c>
      <c r="K35" s="16">
        <v>20</v>
      </c>
      <c r="L35" s="16">
        <v>6</v>
      </c>
      <c r="M35" s="87">
        <v>16.5</v>
      </c>
      <c r="N35" s="76">
        <v>17</v>
      </c>
      <c r="O35" s="67">
        <v>2530</v>
      </c>
      <c r="P35" s="68">
        <f>Table224523689101112131415[[#This Row],[PEMBULATAN]]*O35</f>
        <v>43010</v>
      </c>
    </row>
    <row r="36" spans="1:16" ht="22.5" customHeight="1" x14ac:dyDescent="0.2">
      <c r="A36" s="94"/>
      <c r="B36" s="79"/>
      <c r="C36" s="77" t="s">
        <v>1297</v>
      </c>
      <c r="D36" s="82" t="s">
        <v>55</v>
      </c>
      <c r="E36" s="13" t="s">
        <v>1324</v>
      </c>
      <c r="F36" s="80" t="s">
        <v>393</v>
      </c>
      <c r="G36" s="13">
        <v>44426</v>
      </c>
      <c r="H36" s="81" t="s">
        <v>1325</v>
      </c>
      <c r="I36" s="16">
        <v>51</v>
      </c>
      <c r="J36" s="16">
        <v>40</v>
      </c>
      <c r="K36" s="16">
        <v>23</v>
      </c>
      <c r="L36" s="16">
        <v>4</v>
      </c>
      <c r="M36" s="87">
        <v>11.73</v>
      </c>
      <c r="N36" s="76">
        <v>12</v>
      </c>
      <c r="O36" s="67">
        <v>2530</v>
      </c>
      <c r="P36" s="68">
        <f>Table224523689101112131415[[#This Row],[PEMBULATAN]]*O36</f>
        <v>30360</v>
      </c>
    </row>
    <row r="37" spans="1:16" ht="22.5" customHeight="1" x14ac:dyDescent="0.2">
      <c r="A37" s="94"/>
      <c r="B37" s="79"/>
      <c r="C37" s="77" t="s">
        <v>1298</v>
      </c>
      <c r="D37" s="82" t="s">
        <v>55</v>
      </c>
      <c r="E37" s="13" t="s">
        <v>1324</v>
      </c>
      <c r="F37" s="80" t="s">
        <v>393</v>
      </c>
      <c r="G37" s="13">
        <v>44426</v>
      </c>
      <c r="H37" s="81" t="s">
        <v>1325</v>
      </c>
      <c r="I37" s="16">
        <v>100</v>
      </c>
      <c r="J37" s="16">
        <v>61</v>
      </c>
      <c r="K37" s="16">
        <v>34</v>
      </c>
      <c r="L37" s="16">
        <v>19</v>
      </c>
      <c r="M37" s="87">
        <v>51.85</v>
      </c>
      <c r="N37" s="76">
        <v>52</v>
      </c>
      <c r="O37" s="67">
        <v>2530</v>
      </c>
      <c r="P37" s="68">
        <f>Table224523689101112131415[[#This Row],[PEMBULATAN]]*O37</f>
        <v>131560</v>
      </c>
    </row>
    <row r="38" spans="1:16" ht="22.5" customHeight="1" x14ac:dyDescent="0.2">
      <c r="A38" s="94"/>
      <c r="B38" s="79"/>
      <c r="C38" s="77" t="s">
        <v>1299</v>
      </c>
      <c r="D38" s="82" t="s">
        <v>55</v>
      </c>
      <c r="E38" s="13" t="s">
        <v>1324</v>
      </c>
      <c r="F38" s="80" t="s">
        <v>393</v>
      </c>
      <c r="G38" s="13">
        <v>44426</v>
      </c>
      <c r="H38" s="81" t="s">
        <v>1325</v>
      </c>
      <c r="I38" s="16">
        <v>51</v>
      </c>
      <c r="J38" s="16">
        <v>31</v>
      </c>
      <c r="K38" s="16">
        <v>25</v>
      </c>
      <c r="L38" s="16">
        <v>4</v>
      </c>
      <c r="M38" s="87">
        <v>9.8812499999999996</v>
      </c>
      <c r="N38" s="76">
        <v>10</v>
      </c>
      <c r="O38" s="67">
        <v>2530</v>
      </c>
      <c r="P38" s="68">
        <f>Table224523689101112131415[[#This Row],[PEMBULATAN]]*O38</f>
        <v>25300</v>
      </c>
    </row>
    <row r="39" spans="1:16" ht="22.5" customHeight="1" x14ac:dyDescent="0.2">
      <c r="A39" s="94"/>
      <c r="B39" s="79"/>
      <c r="C39" s="77" t="s">
        <v>1300</v>
      </c>
      <c r="D39" s="82" t="s">
        <v>55</v>
      </c>
      <c r="E39" s="13" t="s">
        <v>1324</v>
      </c>
      <c r="F39" s="80" t="s">
        <v>393</v>
      </c>
      <c r="G39" s="13">
        <v>44426</v>
      </c>
      <c r="H39" s="81" t="s">
        <v>1325</v>
      </c>
      <c r="I39" s="16">
        <v>60</v>
      </c>
      <c r="J39" s="16">
        <v>34</v>
      </c>
      <c r="K39" s="16">
        <v>20</v>
      </c>
      <c r="L39" s="16">
        <v>4</v>
      </c>
      <c r="M39" s="87">
        <v>10.199999999999999</v>
      </c>
      <c r="N39" s="76">
        <v>10</v>
      </c>
      <c r="O39" s="67">
        <v>2530</v>
      </c>
      <c r="P39" s="68">
        <f>Table224523689101112131415[[#This Row],[PEMBULATAN]]*O39</f>
        <v>25300</v>
      </c>
    </row>
    <row r="40" spans="1:16" ht="22.5" customHeight="1" x14ac:dyDescent="0.2">
      <c r="A40" s="94"/>
      <c r="B40" s="79"/>
      <c r="C40" s="77" t="s">
        <v>1301</v>
      </c>
      <c r="D40" s="82" t="s">
        <v>55</v>
      </c>
      <c r="E40" s="13" t="s">
        <v>1324</v>
      </c>
      <c r="F40" s="80" t="s">
        <v>393</v>
      </c>
      <c r="G40" s="13">
        <v>44426</v>
      </c>
      <c r="H40" s="81" t="s">
        <v>1325</v>
      </c>
      <c r="I40" s="16">
        <v>92</v>
      </c>
      <c r="J40" s="16">
        <v>51</v>
      </c>
      <c r="K40" s="16">
        <v>31</v>
      </c>
      <c r="L40" s="16">
        <v>19</v>
      </c>
      <c r="M40" s="87">
        <v>36.363</v>
      </c>
      <c r="N40" s="76">
        <v>37</v>
      </c>
      <c r="O40" s="67">
        <v>2530</v>
      </c>
      <c r="P40" s="68">
        <f>Table224523689101112131415[[#This Row],[PEMBULATAN]]*O40</f>
        <v>93610</v>
      </c>
    </row>
    <row r="41" spans="1:16" ht="22.5" customHeight="1" x14ac:dyDescent="0.2">
      <c r="A41" s="94"/>
      <c r="B41" s="79"/>
      <c r="C41" s="77" t="s">
        <v>1302</v>
      </c>
      <c r="D41" s="82" t="s">
        <v>55</v>
      </c>
      <c r="E41" s="13" t="s">
        <v>1324</v>
      </c>
      <c r="F41" s="80" t="s">
        <v>393</v>
      </c>
      <c r="G41" s="13">
        <v>44426</v>
      </c>
      <c r="H41" s="81" t="s">
        <v>1325</v>
      </c>
      <c r="I41" s="16">
        <v>60</v>
      </c>
      <c r="J41" s="16">
        <v>50</v>
      </c>
      <c r="K41" s="16">
        <v>27</v>
      </c>
      <c r="L41" s="16">
        <v>13</v>
      </c>
      <c r="M41" s="87">
        <v>20.25</v>
      </c>
      <c r="N41" s="76">
        <v>20</v>
      </c>
      <c r="O41" s="67">
        <v>2530</v>
      </c>
      <c r="P41" s="68">
        <f>Table224523689101112131415[[#This Row],[PEMBULATAN]]*O41</f>
        <v>50600</v>
      </c>
    </row>
    <row r="42" spans="1:16" ht="22.5" customHeight="1" x14ac:dyDescent="0.2">
      <c r="A42" s="94"/>
      <c r="B42" s="79"/>
      <c r="C42" s="77" t="s">
        <v>1303</v>
      </c>
      <c r="D42" s="82" t="s">
        <v>55</v>
      </c>
      <c r="E42" s="13" t="s">
        <v>1324</v>
      </c>
      <c r="F42" s="80" t="s">
        <v>393</v>
      </c>
      <c r="G42" s="13">
        <v>44426</v>
      </c>
      <c r="H42" s="81" t="s">
        <v>1325</v>
      </c>
      <c r="I42" s="16">
        <v>67</v>
      </c>
      <c r="J42" s="16">
        <v>52</v>
      </c>
      <c r="K42" s="16">
        <v>33</v>
      </c>
      <c r="L42" s="16">
        <v>16</v>
      </c>
      <c r="M42" s="87">
        <v>28.742999999999999</v>
      </c>
      <c r="N42" s="76">
        <v>29</v>
      </c>
      <c r="O42" s="67">
        <v>2530</v>
      </c>
      <c r="P42" s="68">
        <f>Table224523689101112131415[[#This Row],[PEMBULATAN]]*O42</f>
        <v>73370</v>
      </c>
    </row>
    <row r="43" spans="1:16" ht="22.5" customHeight="1" x14ac:dyDescent="0.2">
      <c r="A43" s="94"/>
      <c r="B43" s="79"/>
      <c r="C43" s="77" t="s">
        <v>1304</v>
      </c>
      <c r="D43" s="82" t="s">
        <v>55</v>
      </c>
      <c r="E43" s="13" t="s">
        <v>1324</v>
      </c>
      <c r="F43" s="80" t="s">
        <v>393</v>
      </c>
      <c r="G43" s="13">
        <v>44426</v>
      </c>
      <c r="H43" s="81" t="s">
        <v>1325</v>
      </c>
      <c r="I43" s="16">
        <v>80</v>
      </c>
      <c r="J43" s="16">
        <v>51</v>
      </c>
      <c r="K43" s="16">
        <v>20</v>
      </c>
      <c r="L43" s="16">
        <v>6</v>
      </c>
      <c r="M43" s="87">
        <v>20.399999999999999</v>
      </c>
      <c r="N43" s="76">
        <v>21</v>
      </c>
      <c r="O43" s="67">
        <v>2530</v>
      </c>
      <c r="P43" s="68">
        <f>Table224523689101112131415[[#This Row],[PEMBULATAN]]*O43</f>
        <v>53130</v>
      </c>
    </row>
    <row r="44" spans="1:16" ht="22.5" customHeight="1" x14ac:dyDescent="0.2">
      <c r="A44" s="94"/>
      <c r="B44" s="79"/>
      <c r="C44" s="77" t="s">
        <v>1305</v>
      </c>
      <c r="D44" s="82" t="s">
        <v>55</v>
      </c>
      <c r="E44" s="13" t="s">
        <v>1324</v>
      </c>
      <c r="F44" s="80" t="s">
        <v>393</v>
      </c>
      <c r="G44" s="13">
        <v>44426</v>
      </c>
      <c r="H44" s="81" t="s">
        <v>1325</v>
      </c>
      <c r="I44" s="16">
        <v>80</v>
      </c>
      <c r="J44" s="16">
        <v>59</v>
      </c>
      <c r="K44" s="16">
        <v>23</v>
      </c>
      <c r="L44" s="16">
        <v>12</v>
      </c>
      <c r="M44" s="87">
        <v>27.14</v>
      </c>
      <c r="N44" s="76">
        <v>27</v>
      </c>
      <c r="O44" s="67">
        <v>2530</v>
      </c>
      <c r="P44" s="68">
        <f>Table224523689101112131415[[#This Row],[PEMBULATAN]]*O44</f>
        <v>68310</v>
      </c>
    </row>
    <row r="45" spans="1:16" ht="22.5" customHeight="1" x14ac:dyDescent="0.2">
      <c r="A45" s="94"/>
      <c r="B45" s="79"/>
      <c r="C45" s="77" t="s">
        <v>1306</v>
      </c>
      <c r="D45" s="82" t="s">
        <v>55</v>
      </c>
      <c r="E45" s="13" t="s">
        <v>1324</v>
      </c>
      <c r="F45" s="80" t="s">
        <v>393</v>
      </c>
      <c r="G45" s="13">
        <v>44426</v>
      </c>
      <c r="H45" s="81" t="s">
        <v>1325</v>
      </c>
      <c r="I45" s="16">
        <v>93</v>
      </c>
      <c r="J45" s="16">
        <v>56</v>
      </c>
      <c r="K45" s="16">
        <v>46</v>
      </c>
      <c r="L45" s="16">
        <v>17</v>
      </c>
      <c r="M45" s="87">
        <v>59.892000000000003</v>
      </c>
      <c r="N45" s="76">
        <v>60</v>
      </c>
      <c r="O45" s="67">
        <v>2530</v>
      </c>
      <c r="P45" s="68">
        <f>Table224523689101112131415[[#This Row],[PEMBULATAN]]*O45</f>
        <v>151800</v>
      </c>
    </row>
    <row r="46" spans="1:16" ht="22.5" customHeight="1" x14ac:dyDescent="0.2">
      <c r="A46" s="94"/>
      <c r="B46" s="79"/>
      <c r="C46" s="77" t="s">
        <v>1307</v>
      </c>
      <c r="D46" s="82" t="s">
        <v>55</v>
      </c>
      <c r="E46" s="13" t="s">
        <v>1324</v>
      </c>
      <c r="F46" s="80" t="s">
        <v>393</v>
      </c>
      <c r="G46" s="13">
        <v>44426</v>
      </c>
      <c r="H46" s="81" t="s">
        <v>1325</v>
      </c>
      <c r="I46" s="16">
        <v>100</v>
      </c>
      <c r="J46" s="16">
        <v>63</v>
      </c>
      <c r="K46" s="16">
        <v>23</v>
      </c>
      <c r="L46" s="16">
        <v>14</v>
      </c>
      <c r="M46" s="87">
        <v>36.225000000000001</v>
      </c>
      <c r="N46" s="76">
        <v>36</v>
      </c>
      <c r="O46" s="67">
        <v>2530</v>
      </c>
      <c r="P46" s="68">
        <f>Table224523689101112131415[[#This Row],[PEMBULATAN]]*O46</f>
        <v>91080</v>
      </c>
    </row>
    <row r="47" spans="1:16" ht="22.5" customHeight="1" x14ac:dyDescent="0.2">
      <c r="A47" s="94"/>
      <c r="B47" s="79"/>
      <c r="C47" s="77" t="s">
        <v>1308</v>
      </c>
      <c r="D47" s="82" t="s">
        <v>55</v>
      </c>
      <c r="E47" s="13" t="s">
        <v>1324</v>
      </c>
      <c r="F47" s="80" t="s">
        <v>393</v>
      </c>
      <c r="G47" s="13">
        <v>44426</v>
      </c>
      <c r="H47" s="81" t="s">
        <v>1325</v>
      </c>
      <c r="I47" s="16">
        <v>70</v>
      </c>
      <c r="J47" s="16">
        <v>47</v>
      </c>
      <c r="K47" s="16">
        <v>37</v>
      </c>
      <c r="L47" s="16">
        <v>21</v>
      </c>
      <c r="M47" s="87">
        <v>30.432500000000001</v>
      </c>
      <c r="N47" s="76">
        <v>31</v>
      </c>
      <c r="O47" s="67">
        <v>2530</v>
      </c>
      <c r="P47" s="68">
        <f>Table224523689101112131415[[#This Row],[PEMBULATAN]]*O47</f>
        <v>78430</v>
      </c>
    </row>
    <row r="48" spans="1:16" ht="22.5" customHeight="1" x14ac:dyDescent="0.2">
      <c r="A48" s="94"/>
      <c r="B48" s="79"/>
      <c r="C48" s="77" t="s">
        <v>1309</v>
      </c>
      <c r="D48" s="82" t="s">
        <v>55</v>
      </c>
      <c r="E48" s="13" t="s">
        <v>1324</v>
      </c>
      <c r="F48" s="80" t="s">
        <v>393</v>
      </c>
      <c r="G48" s="13">
        <v>44426</v>
      </c>
      <c r="H48" s="81" t="s">
        <v>1325</v>
      </c>
      <c r="I48" s="16">
        <v>77</v>
      </c>
      <c r="J48" s="16">
        <v>52</v>
      </c>
      <c r="K48" s="16">
        <v>30</v>
      </c>
      <c r="L48" s="16">
        <v>11</v>
      </c>
      <c r="M48" s="87">
        <v>30.03</v>
      </c>
      <c r="N48" s="76">
        <v>30</v>
      </c>
      <c r="O48" s="67">
        <v>2530</v>
      </c>
      <c r="P48" s="68">
        <f>Table224523689101112131415[[#This Row],[PEMBULATAN]]*O48</f>
        <v>75900</v>
      </c>
    </row>
    <row r="49" spans="1:16" ht="22.5" customHeight="1" x14ac:dyDescent="0.2">
      <c r="A49" s="94"/>
      <c r="B49" s="79"/>
      <c r="C49" s="77" t="s">
        <v>1310</v>
      </c>
      <c r="D49" s="82" t="s">
        <v>55</v>
      </c>
      <c r="E49" s="13" t="s">
        <v>1324</v>
      </c>
      <c r="F49" s="80" t="s">
        <v>393</v>
      </c>
      <c r="G49" s="13">
        <v>44426</v>
      </c>
      <c r="H49" s="81" t="s">
        <v>1325</v>
      </c>
      <c r="I49" s="16">
        <v>63</v>
      </c>
      <c r="J49" s="16">
        <v>51</v>
      </c>
      <c r="K49" s="16">
        <v>12</v>
      </c>
      <c r="L49" s="16">
        <v>6</v>
      </c>
      <c r="M49" s="87">
        <v>9.6389999999999993</v>
      </c>
      <c r="N49" s="76">
        <v>10</v>
      </c>
      <c r="O49" s="67">
        <v>2530</v>
      </c>
      <c r="P49" s="68">
        <f>Table224523689101112131415[[#This Row],[PEMBULATAN]]*O49</f>
        <v>25300</v>
      </c>
    </row>
    <row r="50" spans="1:16" ht="22.5" customHeight="1" x14ac:dyDescent="0.2">
      <c r="A50" s="94"/>
      <c r="B50" s="79"/>
      <c r="C50" s="77" t="s">
        <v>1311</v>
      </c>
      <c r="D50" s="82" t="s">
        <v>55</v>
      </c>
      <c r="E50" s="13" t="s">
        <v>1324</v>
      </c>
      <c r="F50" s="80" t="s">
        <v>393</v>
      </c>
      <c r="G50" s="13">
        <v>44426</v>
      </c>
      <c r="H50" s="81" t="s">
        <v>1325</v>
      </c>
      <c r="I50" s="16">
        <v>62</v>
      </c>
      <c r="J50" s="16">
        <v>60</v>
      </c>
      <c r="K50" s="16">
        <v>14</v>
      </c>
      <c r="L50" s="16">
        <v>9</v>
      </c>
      <c r="M50" s="87">
        <v>13.02</v>
      </c>
      <c r="N50" s="76">
        <v>13</v>
      </c>
      <c r="O50" s="67">
        <v>2530</v>
      </c>
      <c r="P50" s="68">
        <f>Table224523689101112131415[[#This Row],[PEMBULATAN]]*O50</f>
        <v>32890</v>
      </c>
    </row>
    <row r="51" spans="1:16" ht="22.5" customHeight="1" x14ac:dyDescent="0.2">
      <c r="A51" s="94"/>
      <c r="B51" s="79"/>
      <c r="C51" s="77" t="s">
        <v>1312</v>
      </c>
      <c r="D51" s="82" t="s">
        <v>55</v>
      </c>
      <c r="E51" s="13" t="s">
        <v>1324</v>
      </c>
      <c r="F51" s="80" t="s">
        <v>393</v>
      </c>
      <c r="G51" s="13">
        <v>44426</v>
      </c>
      <c r="H51" s="81" t="s">
        <v>1325</v>
      </c>
      <c r="I51" s="16">
        <v>105</v>
      </c>
      <c r="J51" s="16">
        <v>60</v>
      </c>
      <c r="K51" s="16">
        <v>27</v>
      </c>
      <c r="L51" s="16">
        <v>22</v>
      </c>
      <c r="M51" s="87">
        <v>42.524999999999999</v>
      </c>
      <c r="N51" s="76">
        <v>43</v>
      </c>
      <c r="O51" s="67">
        <v>2530</v>
      </c>
      <c r="P51" s="68">
        <f>Table224523689101112131415[[#This Row],[PEMBULATAN]]*O51</f>
        <v>108790</v>
      </c>
    </row>
    <row r="52" spans="1:16" ht="22.5" customHeight="1" x14ac:dyDescent="0.2">
      <c r="A52" s="94"/>
      <c r="B52" s="79"/>
      <c r="C52" s="77" t="s">
        <v>1313</v>
      </c>
      <c r="D52" s="82" t="s">
        <v>55</v>
      </c>
      <c r="E52" s="13" t="s">
        <v>1324</v>
      </c>
      <c r="F52" s="80" t="s">
        <v>393</v>
      </c>
      <c r="G52" s="13">
        <v>44426</v>
      </c>
      <c r="H52" s="81" t="s">
        <v>1325</v>
      </c>
      <c r="I52" s="16">
        <v>43</v>
      </c>
      <c r="J52" s="16">
        <v>37</v>
      </c>
      <c r="K52" s="16">
        <v>22</v>
      </c>
      <c r="L52" s="16">
        <v>6</v>
      </c>
      <c r="M52" s="87">
        <v>8.7505000000000006</v>
      </c>
      <c r="N52" s="76">
        <v>9</v>
      </c>
      <c r="O52" s="67">
        <v>2530</v>
      </c>
      <c r="P52" s="68">
        <f>Table224523689101112131415[[#This Row],[PEMBULATAN]]*O52</f>
        <v>22770</v>
      </c>
    </row>
    <row r="53" spans="1:16" ht="22.5" customHeight="1" x14ac:dyDescent="0.2">
      <c r="A53" s="94"/>
      <c r="B53" s="79"/>
      <c r="C53" s="77" t="s">
        <v>1314</v>
      </c>
      <c r="D53" s="82" t="s">
        <v>55</v>
      </c>
      <c r="E53" s="13" t="s">
        <v>1324</v>
      </c>
      <c r="F53" s="80" t="s">
        <v>393</v>
      </c>
      <c r="G53" s="13">
        <v>44426</v>
      </c>
      <c r="H53" s="81" t="s">
        <v>1325</v>
      </c>
      <c r="I53" s="16">
        <v>83</v>
      </c>
      <c r="J53" s="16">
        <v>52</v>
      </c>
      <c r="K53" s="16">
        <v>42</v>
      </c>
      <c r="L53" s="16">
        <v>13</v>
      </c>
      <c r="M53" s="87">
        <v>45.317999999999998</v>
      </c>
      <c r="N53" s="76">
        <v>46</v>
      </c>
      <c r="O53" s="67">
        <v>2530</v>
      </c>
      <c r="P53" s="68">
        <f>Table224523689101112131415[[#This Row],[PEMBULATAN]]*O53</f>
        <v>116380</v>
      </c>
    </row>
    <row r="54" spans="1:16" ht="22.5" customHeight="1" x14ac:dyDescent="0.2">
      <c r="A54" s="94"/>
      <c r="B54" s="79"/>
      <c r="C54" s="77" t="s">
        <v>1315</v>
      </c>
      <c r="D54" s="82" t="s">
        <v>55</v>
      </c>
      <c r="E54" s="13" t="s">
        <v>1324</v>
      </c>
      <c r="F54" s="80" t="s">
        <v>393</v>
      </c>
      <c r="G54" s="13">
        <v>44426</v>
      </c>
      <c r="H54" s="81" t="s">
        <v>1325</v>
      </c>
      <c r="I54" s="16">
        <v>64</v>
      </c>
      <c r="J54" s="16">
        <v>52</v>
      </c>
      <c r="K54" s="16">
        <v>22</v>
      </c>
      <c r="L54" s="16">
        <v>8</v>
      </c>
      <c r="M54" s="87">
        <v>18.303999999999998</v>
      </c>
      <c r="N54" s="76">
        <v>18</v>
      </c>
      <c r="O54" s="67">
        <v>2530</v>
      </c>
      <c r="P54" s="68">
        <f>Table224523689101112131415[[#This Row],[PEMBULATAN]]*O54</f>
        <v>45540</v>
      </c>
    </row>
    <row r="55" spans="1:16" ht="22.5" customHeight="1" x14ac:dyDescent="0.2">
      <c r="A55" s="94"/>
      <c r="B55" s="79"/>
      <c r="C55" s="77" t="s">
        <v>1316</v>
      </c>
      <c r="D55" s="82" t="s">
        <v>55</v>
      </c>
      <c r="E55" s="13" t="s">
        <v>1324</v>
      </c>
      <c r="F55" s="80" t="s">
        <v>393</v>
      </c>
      <c r="G55" s="13">
        <v>44426</v>
      </c>
      <c r="H55" s="81" t="s">
        <v>1325</v>
      </c>
      <c r="I55" s="16">
        <v>110</v>
      </c>
      <c r="J55" s="16">
        <v>83</v>
      </c>
      <c r="K55" s="16">
        <v>26</v>
      </c>
      <c r="L55" s="16">
        <v>43</v>
      </c>
      <c r="M55" s="87">
        <v>59.344999999999999</v>
      </c>
      <c r="N55" s="76">
        <v>60</v>
      </c>
      <c r="O55" s="67">
        <v>2530</v>
      </c>
      <c r="P55" s="68">
        <f>Table224523689101112131415[[#This Row],[PEMBULATAN]]*O55</f>
        <v>151800</v>
      </c>
    </row>
    <row r="56" spans="1:16" ht="22.5" customHeight="1" x14ac:dyDescent="0.2">
      <c r="A56" s="94"/>
      <c r="B56" s="79"/>
      <c r="C56" s="77" t="s">
        <v>1317</v>
      </c>
      <c r="D56" s="82" t="s">
        <v>55</v>
      </c>
      <c r="E56" s="13" t="s">
        <v>1324</v>
      </c>
      <c r="F56" s="80" t="s">
        <v>393</v>
      </c>
      <c r="G56" s="13">
        <v>44426</v>
      </c>
      <c r="H56" s="81" t="s">
        <v>1325</v>
      </c>
      <c r="I56" s="16">
        <v>65</v>
      </c>
      <c r="J56" s="16">
        <v>50</v>
      </c>
      <c r="K56" s="16">
        <v>4</v>
      </c>
      <c r="L56" s="16">
        <v>2</v>
      </c>
      <c r="M56" s="87">
        <v>3.25</v>
      </c>
      <c r="N56" s="76">
        <v>3</v>
      </c>
      <c r="O56" s="67">
        <v>2530</v>
      </c>
      <c r="P56" s="68">
        <f>Table224523689101112131415[[#This Row],[PEMBULATAN]]*O56</f>
        <v>7590</v>
      </c>
    </row>
    <row r="57" spans="1:16" ht="22.5" customHeight="1" x14ac:dyDescent="0.2">
      <c r="A57" s="94"/>
      <c r="B57" s="79"/>
      <c r="C57" s="77" t="s">
        <v>1318</v>
      </c>
      <c r="D57" s="82" t="s">
        <v>55</v>
      </c>
      <c r="E57" s="13" t="s">
        <v>1324</v>
      </c>
      <c r="F57" s="80" t="s">
        <v>393</v>
      </c>
      <c r="G57" s="13">
        <v>44426</v>
      </c>
      <c r="H57" s="81" t="s">
        <v>1325</v>
      </c>
      <c r="I57" s="16">
        <v>85</v>
      </c>
      <c r="J57" s="16">
        <v>52</v>
      </c>
      <c r="K57" s="16">
        <v>28</v>
      </c>
      <c r="L57" s="16">
        <v>8</v>
      </c>
      <c r="M57" s="87">
        <v>30.94</v>
      </c>
      <c r="N57" s="76">
        <v>31</v>
      </c>
      <c r="O57" s="67">
        <v>2530</v>
      </c>
      <c r="P57" s="68">
        <f>Table224523689101112131415[[#This Row],[PEMBULATAN]]*O57</f>
        <v>78430</v>
      </c>
    </row>
    <row r="58" spans="1:16" ht="22.5" customHeight="1" x14ac:dyDescent="0.2">
      <c r="A58" s="94"/>
      <c r="B58" s="79"/>
      <c r="C58" s="77" t="s">
        <v>1319</v>
      </c>
      <c r="D58" s="82" t="s">
        <v>55</v>
      </c>
      <c r="E58" s="13" t="s">
        <v>1324</v>
      </c>
      <c r="F58" s="80" t="s">
        <v>393</v>
      </c>
      <c r="G58" s="13">
        <v>44426</v>
      </c>
      <c r="H58" s="81" t="s">
        <v>1325</v>
      </c>
      <c r="I58" s="16">
        <v>64</v>
      </c>
      <c r="J58" s="16">
        <v>28</v>
      </c>
      <c r="K58" s="16">
        <v>20</v>
      </c>
      <c r="L58" s="16">
        <v>7</v>
      </c>
      <c r="M58" s="87">
        <v>8.9600000000000009</v>
      </c>
      <c r="N58" s="76">
        <v>9</v>
      </c>
      <c r="O58" s="67">
        <v>2530</v>
      </c>
      <c r="P58" s="68">
        <f>Table224523689101112131415[[#This Row],[PEMBULATAN]]*O58</f>
        <v>22770</v>
      </c>
    </row>
    <row r="59" spans="1:16" ht="22.5" customHeight="1" x14ac:dyDescent="0.2">
      <c r="A59" s="94"/>
      <c r="B59" s="79"/>
      <c r="C59" s="77" t="s">
        <v>1320</v>
      </c>
      <c r="D59" s="82" t="s">
        <v>55</v>
      </c>
      <c r="E59" s="13" t="s">
        <v>1324</v>
      </c>
      <c r="F59" s="80" t="s">
        <v>393</v>
      </c>
      <c r="G59" s="13">
        <v>44426</v>
      </c>
      <c r="H59" s="81" t="s">
        <v>1325</v>
      </c>
      <c r="I59" s="16">
        <v>147</v>
      </c>
      <c r="J59" s="16">
        <v>12</v>
      </c>
      <c r="K59" s="16">
        <v>12</v>
      </c>
      <c r="L59" s="16">
        <v>3</v>
      </c>
      <c r="M59" s="87">
        <v>5.2919999999999998</v>
      </c>
      <c r="N59" s="76">
        <v>5</v>
      </c>
      <c r="O59" s="67">
        <v>2530</v>
      </c>
      <c r="P59" s="68">
        <f>Table224523689101112131415[[#This Row],[PEMBULATAN]]*O59</f>
        <v>12650</v>
      </c>
    </row>
    <row r="60" spans="1:16" ht="22.5" customHeight="1" x14ac:dyDescent="0.2">
      <c r="A60" s="94"/>
      <c r="B60" s="79"/>
      <c r="C60" s="77" t="s">
        <v>1321</v>
      </c>
      <c r="D60" s="82" t="s">
        <v>55</v>
      </c>
      <c r="E60" s="13" t="s">
        <v>1324</v>
      </c>
      <c r="F60" s="80" t="s">
        <v>393</v>
      </c>
      <c r="G60" s="13">
        <v>44426</v>
      </c>
      <c r="H60" s="81" t="s">
        <v>1325</v>
      </c>
      <c r="I60" s="16">
        <v>184</v>
      </c>
      <c r="J60" s="16">
        <v>9</v>
      </c>
      <c r="K60" s="16">
        <v>9</v>
      </c>
      <c r="L60" s="16">
        <v>9</v>
      </c>
      <c r="M60" s="87">
        <v>3.726</v>
      </c>
      <c r="N60" s="76">
        <v>9</v>
      </c>
      <c r="O60" s="67">
        <v>2530</v>
      </c>
      <c r="P60" s="68">
        <f>Table224523689101112131415[[#This Row],[PEMBULATAN]]*O60</f>
        <v>22770</v>
      </c>
    </row>
    <row r="61" spans="1:16" ht="22.5" customHeight="1" x14ac:dyDescent="0.2">
      <c r="A61" s="94"/>
      <c r="B61" s="79"/>
      <c r="C61" s="77" t="s">
        <v>1322</v>
      </c>
      <c r="D61" s="82" t="s">
        <v>55</v>
      </c>
      <c r="E61" s="13" t="s">
        <v>1324</v>
      </c>
      <c r="F61" s="80" t="s">
        <v>393</v>
      </c>
      <c r="G61" s="13">
        <v>44426</v>
      </c>
      <c r="H61" s="81" t="s">
        <v>1325</v>
      </c>
      <c r="I61" s="16">
        <v>101</v>
      </c>
      <c r="J61" s="16">
        <v>8</v>
      </c>
      <c r="K61" s="16">
        <v>8</v>
      </c>
      <c r="L61" s="16">
        <v>2</v>
      </c>
      <c r="M61" s="87">
        <v>1.6160000000000001</v>
      </c>
      <c r="N61" s="76">
        <v>2</v>
      </c>
      <c r="O61" s="67">
        <v>2530</v>
      </c>
      <c r="P61" s="68">
        <f>Table224523689101112131415[[#This Row],[PEMBULATAN]]*O61</f>
        <v>5060</v>
      </c>
    </row>
    <row r="62" spans="1:16" ht="22.5" customHeight="1" x14ac:dyDescent="0.2">
      <c r="A62" s="94"/>
      <c r="B62" s="79"/>
      <c r="C62" s="77" t="s">
        <v>1323</v>
      </c>
      <c r="D62" s="82" t="s">
        <v>55</v>
      </c>
      <c r="E62" s="13" t="s">
        <v>1324</v>
      </c>
      <c r="F62" s="80" t="s">
        <v>393</v>
      </c>
      <c r="G62" s="13">
        <v>44426</v>
      </c>
      <c r="H62" s="81" t="s">
        <v>1325</v>
      </c>
      <c r="I62" s="16">
        <v>38</v>
      </c>
      <c r="J62" s="16">
        <v>38</v>
      </c>
      <c r="K62" s="16">
        <v>21</v>
      </c>
      <c r="L62" s="16">
        <v>7</v>
      </c>
      <c r="M62" s="87">
        <v>7.5810000000000004</v>
      </c>
      <c r="N62" s="76">
        <v>8</v>
      </c>
      <c r="O62" s="67">
        <v>2530</v>
      </c>
      <c r="P62" s="68">
        <f>Table224523689101112131415[[#This Row],[PEMBULATAN]]*O62</f>
        <v>20240</v>
      </c>
    </row>
    <row r="63" spans="1:16" ht="22.5" customHeight="1" x14ac:dyDescent="0.2">
      <c r="A63" s="119" t="s">
        <v>34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1"/>
      <c r="M63" s="83">
        <f>SUBTOTAL(109,Table224523689101112131415[KG VOLUME])</f>
        <v>1448.7807500000004</v>
      </c>
      <c r="N63" s="71">
        <f>SUM(N3:N62)</f>
        <v>1463</v>
      </c>
      <c r="O63" s="122">
        <f>SUM(P3:P62)</f>
        <v>3701390</v>
      </c>
      <c r="P63" s="123"/>
    </row>
    <row r="64" spans="1:16" ht="22.5" customHeight="1" x14ac:dyDescent="0.2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9"/>
      <c r="N64" s="91" t="s">
        <v>57</v>
      </c>
      <c r="O64" s="90"/>
      <c r="P64" s="90">
        <f>O63*10%</f>
        <v>370139</v>
      </c>
    </row>
    <row r="65" spans="1:16" x14ac:dyDescent="0.2">
      <c r="A65" s="11"/>
      <c r="B65" s="59" t="s">
        <v>48</v>
      </c>
      <c r="C65" s="58"/>
      <c r="D65" s="60" t="s">
        <v>49</v>
      </c>
      <c r="H65" s="66"/>
      <c r="N65" s="65" t="s">
        <v>35</v>
      </c>
      <c r="P65" s="72">
        <f>O63*1%</f>
        <v>37013.9</v>
      </c>
    </row>
    <row r="66" spans="1:16" x14ac:dyDescent="0.2">
      <c r="A66" s="11"/>
      <c r="H66" s="66"/>
      <c r="N66" s="65" t="s">
        <v>36</v>
      </c>
      <c r="P66" s="74">
        <v>0</v>
      </c>
    </row>
    <row r="67" spans="1:16" ht="15.75" thickBot="1" x14ac:dyDescent="0.25">
      <c r="A67" s="11"/>
      <c r="H67" s="66"/>
      <c r="N67" s="65" t="s">
        <v>37</v>
      </c>
      <c r="P67" s="74">
        <v>0</v>
      </c>
    </row>
    <row r="68" spans="1:16" x14ac:dyDescent="0.2">
      <c r="A68" s="11"/>
      <c r="H68" s="66"/>
      <c r="N68" s="69" t="s">
        <v>38</v>
      </c>
      <c r="O68" s="70"/>
      <c r="P68" s="73">
        <f>O63-P64+P65</f>
        <v>3368264.9</v>
      </c>
    </row>
    <row r="69" spans="1:16" x14ac:dyDescent="0.2">
      <c r="B69" s="59"/>
      <c r="C69" s="58"/>
      <c r="D69" s="60"/>
    </row>
    <row r="71" spans="1:16" x14ac:dyDescent="0.2">
      <c r="A71" s="11"/>
      <c r="H71" s="66"/>
      <c r="P71" s="75"/>
    </row>
    <row r="72" spans="1:16" x14ac:dyDescent="0.2">
      <c r="A72" s="11"/>
      <c r="H72" s="66"/>
      <c r="O72" s="61"/>
      <c r="P72" s="75"/>
    </row>
    <row r="73" spans="1:16" s="3" customFormat="1" x14ac:dyDescent="0.25">
      <c r="A73" s="11"/>
      <c r="B73" s="2"/>
      <c r="C73" s="2"/>
      <c r="E73" s="12"/>
      <c r="H73" s="66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6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6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6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6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6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6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6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6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6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6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6"/>
      <c r="N84" s="15"/>
      <c r="O84" s="15"/>
      <c r="P84" s="15"/>
    </row>
  </sheetData>
  <mergeCells count="3">
    <mergeCell ref="A3:A4"/>
    <mergeCell ref="A63:L63"/>
    <mergeCell ref="O63:P63"/>
  </mergeCells>
  <conditionalFormatting sqref="B3">
    <cfRule type="duplicateValues" dxfId="173" priority="2"/>
  </conditionalFormatting>
  <conditionalFormatting sqref="B4:B62">
    <cfRule type="duplicateValues" dxfId="172" priority="3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A11" sqref="A3:XFD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.5703125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24.75" customHeight="1" x14ac:dyDescent="0.2">
      <c r="A3" s="117" t="s">
        <v>1326</v>
      </c>
      <c r="B3" s="78" t="s">
        <v>1327</v>
      </c>
      <c r="C3" s="9" t="s">
        <v>1328</v>
      </c>
      <c r="D3" s="80" t="s">
        <v>55</v>
      </c>
      <c r="E3" s="13" t="s">
        <v>1324</v>
      </c>
      <c r="F3" s="80" t="s">
        <v>393</v>
      </c>
      <c r="G3" s="13">
        <v>44426</v>
      </c>
      <c r="H3" s="10" t="s">
        <v>1325</v>
      </c>
      <c r="I3" s="1">
        <v>33</v>
      </c>
      <c r="J3" s="1">
        <v>5</v>
      </c>
      <c r="K3" s="1">
        <v>4</v>
      </c>
      <c r="L3" s="1">
        <v>1</v>
      </c>
      <c r="M3" s="86">
        <v>0.16500000000000001</v>
      </c>
      <c r="N3" s="8">
        <v>1</v>
      </c>
      <c r="O3" s="67">
        <v>2530</v>
      </c>
      <c r="P3" s="68">
        <f>Table22452368910111213141516[[#This Row],[PEMBULATAN]]*O3</f>
        <v>2530</v>
      </c>
    </row>
    <row r="4" spans="1:16" ht="24.75" customHeight="1" x14ac:dyDescent="0.2">
      <c r="A4" s="118"/>
      <c r="B4" s="79"/>
      <c r="C4" s="9" t="s">
        <v>1329</v>
      </c>
      <c r="D4" s="80" t="s">
        <v>55</v>
      </c>
      <c r="E4" s="13" t="s">
        <v>1324</v>
      </c>
      <c r="F4" s="80" t="s">
        <v>393</v>
      </c>
      <c r="G4" s="13">
        <v>44426</v>
      </c>
      <c r="H4" s="10" t="s">
        <v>1325</v>
      </c>
      <c r="I4" s="1">
        <v>33</v>
      </c>
      <c r="J4" s="1">
        <v>7</v>
      </c>
      <c r="K4" s="1">
        <v>1</v>
      </c>
      <c r="L4" s="1">
        <v>2</v>
      </c>
      <c r="M4" s="86">
        <v>5.7750000000000003E-2</v>
      </c>
      <c r="N4" s="8">
        <v>2</v>
      </c>
      <c r="O4" s="67">
        <v>2530</v>
      </c>
      <c r="P4" s="68">
        <f>Table22452368910111213141516[[#This Row],[PEMBULATAN]]*O4</f>
        <v>5060</v>
      </c>
    </row>
    <row r="5" spans="1:16" ht="24.75" customHeight="1" x14ac:dyDescent="0.2">
      <c r="A5" s="94"/>
      <c r="B5" s="79"/>
      <c r="C5" s="77" t="s">
        <v>1330</v>
      </c>
      <c r="D5" s="82" t="s">
        <v>55</v>
      </c>
      <c r="E5" s="13" t="s">
        <v>1324</v>
      </c>
      <c r="F5" s="80" t="s">
        <v>393</v>
      </c>
      <c r="G5" s="13">
        <v>44426</v>
      </c>
      <c r="H5" s="81" t="s">
        <v>1325</v>
      </c>
      <c r="I5" s="16">
        <v>37</v>
      </c>
      <c r="J5" s="16">
        <v>12</v>
      </c>
      <c r="K5" s="16">
        <v>4</v>
      </c>
      <c r="L5" s="16">
        <v>1</v>
      </c>
      <c r="M5" s="87">
        <v>0.44400000000000001</v>
      </c>
      <c r="N5" s="76">
        <v>1</v>
      </c>
      <c r="O5" s="67">
        <v>2530</v>
      </c>
      <c r="P5" s="68">
        <f>Table22452368910111213141516[[#This Row],[PEMBULATAN]]*O5</f>
        <v>2530</v>
      </c>
    </row>
    <row r="6" spans="1:16" ht="24.75" customHeight="1" x14ac:dyDescent="0.2">
      <c r="A6" s="94"/>
      <c r="B6" s="79"/>
      <c r="C6" s="77" t="s">
        <v>1331</v>
      </c>
      <c r="D6" s="82" t="s">
        <v>55</v>
      </c>
      <c r="E6" s="13" t="s">
        <v>1324</v>
      </c>
      <c r="F6" s="80" t="s">
        <v>393</v>
      </c>
      <c r="G6" s="13">
        <v>44426</v>
      </c>
      <c r="H6" s="81" t="s">
        <v>1325</v>
      </c>
      <c r="I6" s="16">
        <v>30</v>
      </c>
      <c r="J6" s="16">
        <v>7</v>
      </c>
      <c r="K6" s="16">
        <v>1</v>
      </c>
      <c r="L6" s="16">
        <v>4</v>
      </c>
      <c r="M6" s="87">
        <v>5.2499999999999998E-2</v>
      </c>
      <c r="N6" s="76">
        <v>4</v>
      </c>
      <c r="O6" s="67">
        <v>2530</v>
      </c>
      <c r="P6" s="68">
        <f>Table22452368910111213141516[[#This Row],[PEMBULATAN]]*O6</f>
        <v>10120</v>
      </c>
    </row>
    <row r="7" spans="1:16" ht="24.75" customHeight="1" x14ac:dyDescent="0.2">
      <c r="A7" s="94"/>
      <c r="B7" s="79"/>
      <c r="C7" s="77" t="s">
        <v>1332</v>
      </c>
      <c r="D7" s="82" t="s">
        <v>55</v>
      </c>
      <c r="E7" s="13" t="s">
        <v>1324</v>
      </c>
      <c r="F7" s="80" t="s">
        <v>393</v>
      </c>
      <c r="G7" s="13">
        <v>44426</v>
      </c>
      <c r="H7" s="81" t="s">
        <v>1325</v>
      </c>
      <c r="I7" s="16">
        <v>100</v>
      </c>
      <c r="J7" s="16">
        <v>63</v>
      </c>
      <c r="K7" s="16">
        <v>23</v>
      </c>
      <c r="L7" s="16">
        <v>15</v>
      </c>
      <c r="M7" s="87">
        <v>36.225000000000001</v>
      </c>
      <c r="N7" s="76">
        <v>36</v>
      </c>
      <c r="O7" s="67">
        <v>2530</v>
      </c>
      <c r="P7" s="68">
        <f>Table22452368910111213141516[[#This Row],[PEMBULATAN]]*O7</f>
        <v>91080</v>
      </c>
    </row>
    <row r="8" spans="1:16" ht="24.75" customHeight="1" x14ac:dyDescent="0.2">
      <c r="A8" s="94"/>
      <c r="B8" s="98"/>
      <c r="C8" s="77" t="s">
        <v>1333</v>
      </c>
      <c r="D8" s="82" t="s">
        <v>55</v>
      </c>
      <c r="E8" s="13" t="s">
        <v>1324</v>
      </c>
      <c r="F8" s="80" t="s">
        <v>393</v>
      </c>
      <c r="G8" s="13">
        <v>44426</v>
      </c>
      <c r="H8" s="81" t="s">
        <v>1325</v>
      </c>
      <c r="I8" s="16">
        <v>25</v>
      </c>
      <c r="J8" s="16">
        <v>16</v>
      </c>
      <c r="K8" s="16">
        <v>3</v>
      </c>
      <c r="L8" s="16">
        <v>1</v>
      </c>
      <c r="M8" s="87">
        <v>0.3</v>
      </c>
      <c r="N8" s="76">
        <v>1</v>
      </c>
      <c r="O8" s="67">
        <v>2530</v>
      </c>
      <c r="P8" s="68">
        <f>Table22452368910111213141516[[#This Row],[PEMBULATAN]]*O8</f>
        <v>2530</v>
      </c>
    </row>
    <row r="9" spans="1:16" ht="24.75" customHeight="1" x14ac:dyDescent="0.2">
      <c r="A9" s="94"/>
      <c r="B9" s="79" t="s">
        <v>1334</v>
      </c>
      <c r="C9" s="77" t="s">
        <v>1335</v>
      </c>
      <c r="D9" s="82" t="s">
        <v>55</v>
      </c>
      <c r="E9" s="13" t="s">
        <v>1324</v>
      </c>
      <c r="F9" s="80" t="s">
        <v>393</v>
      </c>
      <c r="G9" s="13">
        <v>44426</v>
      </c>
      <c r="H9" s="81" t="s">
        <v>1325</v>
      </c>
      <c r="I9" s="16">
        <v>64</v>
      </c>
      <c r="J9" s="16">
        <v>60</v>
      </c>
      <c r="K9" s="16">
        <v>21</v>
      </c>
      <c r="L9" s="16">
        <v>12</v>
      </c>
      <c r="M9" s="87">
        <v>20.16</v>
      </c>
      <c r="N9" s="76">
        <v>20</v>
      </c>
      <c r="O9" s="67">
        <v>2530</v>
      </c>
      <c r="P9" s="68">
        <f>Table22452368910111213141516[[#This Row],[PEMBULATAN]]*O9</f>
        <v>50600</v>
      </c>
    </row>
    <row r="10" spans="1:16" ht="24.75" customHeight="1" x14ac:dyDescent="0.2">
      <c r="A10" s="94"/>
      <c r="B10" s="98"/>
      <c r="C10" s="77" t="s">
        <v>1336</v>
      </c>
      <c r="D10" s="82" t="s">
        <v>55</v>
      </c>
      <c r="E10" s="13" t="s">
        <v>1324</v>
      </c>
      <c r="F10" s="80" t="s">
        <v>393</v>
      </c>
      <c r="G10" s="13">
        <v>44426</v>
      </c>
      <c r="H10" s="81" t="s">
        <v>1325</v>
      </c>
      <c r="I10" s="16">
        <v>80</v>
      </c>
      <c r="J10" s="16">
        <v>51</v>
      </c>
      <c r="K10" s="16">
        <v>30</v>
      </c>
      <c r="L10" s="16">
        <v>1</v>
      </c>
      <c r="M10" s="87">
        <v>30.6</v>
      </c>
      <c r="N10" s="76">
        <v>31</v>
      </c>
      <c r="O10" s="67">
        <v>2530</v>
      </c>
      <c r="P10" s="68">
        <f>Table22452368910111213141516[[#This Row],[PEMBULATAN]]*O10</f>
        <v>78430</v>
      </c>
    </row>
    <row r="11" spans="1:16" ht="24.75" customHeight="1" x14ac:dyDescent="0.2">
      <c r="A11" s="94"/>
      <c r="B11" s="79" t="s">
        <v>1337</v>
      </c>
      <c r="C11" s="77" t="s">
        <v>1338</v>
      </c>
      <c r="D11" s="82" t="s">
        <v>55</v>
      </c>
      <c r="E11" s="13" t="s">
        <v>1324</v>
      </c>
      <c r="F11" s="80" t="s">
        <v>393</v>
      </c>
      <c r="G11" s="13">
        <v>44426</v>
      </c>
      <c r="H11" s="81" t="s">
        <v>1325</v>
      </c>
      <c r="I11" s="16">
        <v>71</v>
      </c>
      <c r="J11" s="16">
        <v>61</v>
      </c>
      <c r="K11" s="16">
        <v>12</v>
      </c>
      <c r="L11" s="16">
        <v>24</v>
      </c>
      <c r="M11" s="87">
        <v>12.993</v>
      </c>
      <c r="N11" s="76">
        <v>24</v>
      </c>
      <c r="O11" s="67">
        <v>2530</v>
      </c>
      <c r="P11" s="68">
        <f>Table22452368910111213141516[[#This Row],[PEMBULATAN]]*O11</f>
        <v>60720</v>
      </c>
    </row>
    <row r="12" spans="1:16" ht="22.5" customHeight="1" x14ac:dyDescent="0.2">
      <c r="A12" s="119" t="s">
        <v>34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1"/>
      <c r="M12" s="83">
        <f>SUBTOTAL(109,Table22452368910111213141516[KG VOLUME])</f>
        <v>100.99725000000001</v>
      </c>
      <c r="N12" s="71">
        <f>SUM(N3:N11)</f>
        <v>120</v>
      </c>
      <c r="O12" s="122">
        <f>SUM(P3:P11)</f>
        <v>303600</v>
      </c>
      <c r="P12" s="123"/>
    </row>
    <row r="13" spans="1:16" ht="22.5" customHeight="1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9"/>
      <c r="N13" s="91" t="s">
        <v>57</v>
      </c>
      <c r="O13" s="90"/>
      <c r="P13" s="90">
        <f>O12*10%</f>
        <v>30360</v>
      </c>
    </row>
    <row r="14" spans="1:16" x14ac:dyDescent="0.2">
      <c r="A14" s="11"/>
      <c r="B14" s="59" t="s">
        <v>48</v>
      </c>
      <c r="C14" s="58"/>
      <c r="D14" s="60" t="s">
        <v>49</v>
      </c>
      <c r="H14" s="66"/>
      <c r="N14" s="65" t="s">
        <v>35</v>
      </c>
      <c r="P14" s="72">
        <f>O12*1%</f>
        <v>3036</v>
      </c>
    </row>
    <row r="15" spans="1:16" x14ac:dyDescent="0.2">
      <c r="A15" s="11"/>
      <c r="H15" s="66"/>
      <c r="N15" s="65" t="s">
        <v>36</v>
      </c>
      <c r="P15" s="74">
        <v>0</v>
      </c>
    </row>
    <row r="16" spans="1:16" ht="15.75" thickBot="1" x14ac:dyDescent="0.25">
      <c r="A16" s="11"/>
      <c r="H16" s="66"/>
      <c r="N16" s="65" t="s">
        <v>37</v>
      </c>
      <c r="P16" s="74">
        <v>0</v>
      </c>
    </row>
    <row r="17" spans="1:16" x14ac:dyDescent="0.2">
      <c r="A17" s="11"/>
      <c r="H17" s="66"/>
      <c r="N17" s="69" t="s">
        <v>38</v>
      </c>
      <c r="O17" s="70"/>
      <c r="P17" s="73">
        <f>O12-P13+P14</f>
        <v>276276</v>
      </c>
    </row>
    <row r="18" spans="1:16" x14ac:dyDescent="0.2">
      <c r="B18" s="59"/>
      <c r="C18" s="58"/>
      <c r="D18" s="60"/>
    </row>
    <row r="20" spans="1:16" x14ac:dyDescent="0.2">
      <c r="A20" s="11"/>
      <c r="H20" s="66"/>
      <c r="P20" s="75"/>
    </row>
    <row r="21" spans="1:16" x14ac:dyDescent="0.2">
      <c r="A21" s="11"/>
      <c r="H21" s="66"/>
      <c r="O21" s="61"/>
      <c r="P21" s="75"/>
    </row>
    <row r="22" spans="1:16" s="3" customFormat="1" x14ac:dyDescent="0.25">
      <c r="A22" s="11"/>
      <c r="B22" s="2"/>
      <c r="C22" s="2"/>
      <c r="E22" s="12"/>
      <c r="H22" s="6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6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6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6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6"/>
      <c r="N33" s="15"/>
      <c r="O33" s="15"/>
      <c r="P33" s="15"/>
    </row>
  </sheetData>
  <mergeCells count="3">
    <mergeCell ref="A3:A4"/>
    <mergeCell ref="A12:L12"/>
    <mergeCell ref="O12:P12"/>
  </mergeCells>
  <conditionalFormatting sqref="B3">
    <cfRule type="duplicateValues" dxfId="156" priority="2"/>
  </conditionalFormatting>
  <conditionalFormatting sqref="B4:B11">
    <cfRule type="duplicateValues" dxfId="155" priority="3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I9" sqref="I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24.75" customHeight="1" x14ac:dyDescent="0.2">
      <c r="A3" s="117" t="s">
        <v>1798</v>
      </c>
      <c r="B3" s="78" t="s">
        <v>1339</v>
      </c>
      <c r="C3" s="9" t="s">
        <v>1340</v>
      </c>
      <c r="D3" s="80" t="s">
        <v>55</v>
      </c>
      <c r="E3" s="13">
        <v>44423</v>
      </c>
      <c r="F3" s="80" t="s">
        <v>393</v>
      </c>
      <c r="G3" s="13">
        <v>44426</v>
      </c>
      <c r="H3" s="10" t="s">
        <v>1325</v>
      </c>
      <c r="I3" s="1">
        <v>50</v>
      </c>
      <c r="J3" s="1">
        <v>36</v>
      </c>
      <c r="K3" s="1">
        <v>17</v>
      </c>
      <c r="L3" s="1">
        <v>1</v>
      </c>
      <c r="M3" s="86">
        <v>7.65</v>
      </c>
      <c r="N3" s="8">
        <v>8</v>
      </c>
      <c r="O3" s="67">
        <v>2530</v>
      </c>
      <c r="P3" s="68">
        <f>Table2245236891011121314151617[[#This Row],[PEMBULATAN]]*O3</f>
        <v>20240</v>
      </c>
    </row>
    <row r="4" spans="1:16" ht="24.75" customHeight="1" x14ac:dyDescent="0.2">
      <c r="A4" s="118"/>
      <c r="B4" s="79"/>
      <c r="C4" s="9" t="s">
        <v>1341</v>
      </c>
      <c r="D4" s="80" t="s">
        <v>55</v>
      </c>
      <c r="E4" s="13">
        <v>44423</v>
      </c>
      <c r="F4" s="80" t="s">
        <v>393</v>
      </c>
      <c r="G4" s="13">
        <v>44426</v>
      </c>
      <c r="H4" s="10" t="s">
        <v>1325</v>
      </c>
      <c r="I4" s="1">
        <v>35</v>
      </c>
      <c r="J4" s="1">
        <v>46</v>
      </c>
      <c r="K4" s="1">
        <v>20</v>
      </c>
      <c r="L4" s="1">
        <v>3</v>
      </c>
      <c r="M4" s="86">
        <v>8.0500000000000007</v>
      </c>
      <c r="N4" s="8">
        <v>8</v>
      </c>
      <c r="O4" s="67">
        <v>2530</v>
      </c>
      <c r="P4" s="68">
        <f>Table2245236891011121314151617[[#This Row],[PEMBULATAN]]*O4</f>
        <v>20240</v>
      </c>
    </row>
    <row r="5" spans="1:16" ht="24.75" customHeight="1" x14ac:dyDescent="0.2">
      <c r="A5" s="94"/>
      <c r="B5" s="79"/>
      <c r="C5" s="95" t="s">
        <v>1342</v>
      </c>
      <c r="D5" s="82" t="s">
        <v>55</v>
      </c>
      <c r="E5" s="13">
        <v>44423</v>
      </c>
      <c r="F5" s="80" t="s">
        <v>393</v>
      </c>
      <c r="G5" s="13">
        <v>44426</v>
      </c>
      <c r="H5" s="81" t="s">
        <v>1325</v>
      </c>
      <c r="I5" s="16">
        <v>88</v>
      </c>
      <c r="J5" s="16">
        <v>52</v>
      </c>
      <c r="K5" s="16">
        <v>33</v>
      </c>
      <c r="L5" s="16">
        <v>32</v>
      </c>
      <c r="M5" s="87">
        <v>37.752000000000002</v>
      </c>
      <c r="N5" s="76">
        <v>38</v>
      </c>
      <c r="O5" s="67">
        <v>2530</v>
      </c>
      <c r="P5" s="68">
        <f>Table2245236891011121314151617[[#This Row],[PEMBULATAN]]*O5</f>
        <v>96140</v>
      </c>
    </row>
    <row r="6" spans="1:16" ht="24.75" customHeight="1" x14ac:dyDescent="0.2">
      <c r="A6" s="94"/>
      <c r="B6" s="79" t="s">
        <v>1343</v>
      </c>
      <c r="C6" s="95" t="s">
        <v>1344</v>
      </c>
      <c r="D6" s="82" t="s">
        <v>55</v>
      </c>
      <c r="E6" s="13">
        <v>44423</v>
      </c>
      <c r="F6" s="80" t="s">
        <v>393</v>
      </c>
      <c r="G6" s="13">
        <v>44426</v>
      </c>
      <c r="H6" s="81" t="s">
        <v>1325</v>
      </c>
      <c r="I6" s="16">
        <v>90</v>
      </c>
      <c r="J6" s="16">
        <v>20</v>
      </c>
      <c r="K6" s="16">
        <v>21</v>
      </c>
      <c r="L6" s="16">
        <v>7</v>
      </c>
      <c r="M6" s="87">
        <v>9.4499999999999993</v>
      </c>
      <c r="N6" s="76">
        <v>10</v>
      </c>
      <c r="O6" s="67">
        <v>2530</v>
      </c>
      <c r="P6" s="68">
        <f>Table2245236891011121314151617[[#This Row],[PEMBULATAN]]*O6</f>
        <v>25300</v>
      </c>
    </row>
    <row r="7" spans="1:16" ht="24.75" customHeight="1" x14ac:dyDescent="0.2">
      <c r="A7" s="94"/>
      <c r="B7" s="79"/>
      <c r="C7" s="95" t="s">
        <v>1345</v>
      </c>
      <c r="D7" s="82" t="s">
        <v>55</v>
      </c>
      <c r="E7" s="13">
        <v>44423</v>
      </c>
      <c r="F7" s="80" t="s">
        <v>393</v>
      </c>
      <c r="G7" s="13">
        <v>44426</v>
      </c>
      <c r="H7" s="81" t="s">
        <v>1325</v>
      </c>
      <c r="I7" s="16">
        <v>20</v>
      </c>
      <c r="J7" s="16">
        <v>16</v>
      </c>
      <c r="K7" s="16">
        <v>6</v>
      </c>
      <c r="L7" s="16">
        <v>1</v>
      </c>
      <c r="M7" s="87">
        <v>0.48</v>
      </c>
      <c r="N7" s="76">
        <v>1</v>
      </c>
      <c r="O7" s="67">
        <v>2530</v>
      </c>
      <c r="P7" s="68">
        <f>Table2245236891011121314151617[[#This Row],[PEMBULATAN]]*O7</f>
        <v>2530</v>
      </c>
    </row>
    <row r="8" spans="1:16" ht="24.75" customHeight="1" x14ac:dyDescent="0.2">
      <c r="A8" s="94"/>
      <c r="B8" s="79"/>
      <c r="C8" s="95" t="s">
        <v>1346</v>
      </c>
      <c r="D8" s="82" t="s">
        <v>55</v>
      </c>
      <c r="E8" s="13">
        <v>44423</v>
      </c>
      <c r="F8" s="80" t="s">
        <v>393</v>
      </c>
      <c r="G8" s="13">
        <v>44426</v>
      </c>
      <c r="H8" s="81" t="s">
        <v>1325</v>
      </c>
      <c r="I8" s="16">
        <v>90</v>
      </c>
      <c r="J8" s="16">
        <v>57</v>
      </c>
      <c r="K8" s="16">
        <v>16</v>
      </c>
      <c r="L8" s="16">
        <v>12</v>
      </c>
      <c r="M8" s="87">
        <v>20.52</v>
      </c>
      <c r="N8" s="76">
        <v>21</v>
      </c>
      <c r="O8" s="67">
        <v>2530</v>
      </c>
      <c r="P8" s="68">
        <f>Table2245236891011121314151617[[#This Row],[PEMBULATAN]]*O8</f>
        <v>53130</v>
      </c>
    </row>
    <row r="9" spans="1:16" ht="24.75" customHeight="1" x14ac:dyDescent="0.2">
      <c r="A9" s="94"/>
      <c r="B9" s="79"/>
      <c r="C9" s="95" t="s">
        <v>1347</v>
      </c>
      <c r="D9" s="82" t="s">
        <v>55</v>
      </c>
      <c r="E9" s="13">
        <v>44423</v>
      </c>
      <c r="F9" s="80" t="s">
        <v>393</v>
      </c>
      <c r="G9" s="13">
        <v>44426</v>
      </c>
      <c r="H9" s="81" t="s">
        <v>1325</v>
      </c>
      <c r="I9" s="16">
        <v>86</v>
      </c>
      <c r="J9" s="16">
        <v>58</v>
      </c>
      <c r="K9" s="16">
        <v>24</v>
      </c>
      <c r="L9" s="16">
        <v>10</v>
      </c>
      <c r="M9" s="87">
        <v>29.928000000000001</v>
      </c>
      <c r="N9" s="76">
        <v>30</v>
      </c>
      <c r="O9" s="67">
        <v>2530</v>
      </c>
      <c r="P9" s="68">
        <f>Table2245236891011121314151617[[#This Row],[PEMBULATAN]]*O9</f>
        <v>75900</v>
      </c>
    </row>
    <row r="10" spans="1:16" ht="24.75" customHeight="1" x14ac:dyDescent="0.2">
      <c r="A10" s="94"/>
      <c r="B10" s="79"/>
      <c r="C10" s="95" t="s">
        <v>1348</v>
      </c>
      <c r="D10" s="82" t="s">
        <v>55</v>
      </c>
      <c r="E10" s="13">
        <v>44423</v>
      </c>
      <c r="F10" s="80" t="s">
        <v>393</v>
      </c>
      <c r="G10" s="13">
        <v>44426</v>
      </c>
      <c r="H10" s="81" t="s">
        <v>1325</v>
      </c>
      <c r="I10" s="16">
        <v>67</v>
      </c>
      <c r="J10" s="16">
        <v>70</v>
      </c>
      <c r="K10" s="16">
        <v>23</v>
      </c>
      <c r="L10" s="16">
        <v>9</v>
      </c>
      <c r="M10" s="87">
        <v>26.967500000000001</v>
      </c>
      <c r="N10" s="76">
        <v>27</v>
      </c>
      <c r="O10" s="67">
        <v>2530</v>
      </c>
      <c r="P10" s="68">
        <f>Table2245236891011121314151617[[#This Row],[PEMBULATAN]]*O10</f>
        <v>68310</v>
      </c>
    </row>
    <row r="11" spans="1:16" ht="24.75" customHeight="1" x14ac:dyDescent="0.2">
      <c r="A11" s="94"/>
      <c r="B11" s="79"/>
      <c r="C11" s="95" t="s">
        <v>1349</v>
      </c>
      <c r="D11" s="82" t="s">
        <v>55</v>
      </c>
      <c r="E11" s="13">
        <v>44423</v>
      </c>
      <c r="F11" s="80" t="s">
        <v>393</v>
      </c>
      <c r="G11" s="13">
        <v>44426</v>
      </c>
      <c r="H11" s="81" t="s">
        <v>1325</v>
      </c>
      <c r="I11" s="16">
        <v>95</v>
      </c>
      <c r="J11" s="16">
        <v>53</v>
      </c>
      <c r="K11" s="16">
        <v>25</v>
      </c>
      <c r="L11" s="16">
        <v>9</v>
      </c>
      <c r="M11" s="87">
        <v>31.46875</v>
      </c>
      <c r="N11" s="76">
        <v>32</v>
      </c>
      <c r="O11" s="67">
        <v>2530</v>
      </c>
      <c r="P11" s="68">
        <f>Table2245236891011121314151617[[#This Row],[PEMBULATAN]]*O11</f>
        <v>80960</v>
      </c>
    </row>
    <row r="12" spans="1:16" ht="24.75" customHeight="1" x14ac:dyDescent="0.2">
      <c r="A12" s="94"/>
      <c r="B12" s="79"/>
      <c r="C12" s="95" t="s">
        <v>1350</v>
      </c>
      <c r="D12" s="82" t="s">
        <v>55</v>
      </c>
      <c r="E12" s="13">
        <v>44423</v>
      </c>
      <c r="F12" s="80" t="s">
        <v>393</v>
      </c>
      <c r="G12" s="13">
        <v>44426</v>
      </c>
      <c r="H12" s="81" t="s">
        <v>1325</v>
      </c>
      <c r="I12" s="16">
        <v>40</v>
      </c>
      <c r="J12" s="16">
        <v>45</v>
      </c>
      <c r="K12" s="16">
        <v>15</v>
      </c>
      <c r="L12" s="16">
        <v>5</v>
      </c>
      <c r="M12" s="87">
        <v>6.75</v>
      </c>
      <c r="N12" s="76">
        <v>7</v>
      </c>
      <c r="O12" s="67">
        <v>2530</v>
      </c>
      <c r="P12" s="68">
        <f>Table2245236891011121314151617[[#This Row],[PEMBULATAN]]*O12</f>
        <v>17710</v>
      </c>
    </row>
    <row r="13" spans="1:16" ht="24.75" customHeight="1" x14ac:dyDescent="0.2">
      <c r="A13" s="94"/>
      <c r="B13" s="79"/>
      <c r="C13" s="95" t="s">
        <v>1351</v>
      </c>
      <c r="D13" s="82" t="s">
        <v>55</v>
      </c>
      <c r="E13" s="13">
        <v>44423</v>
      </c>
      <c r="F13" s="80" t="s">
        <v>393</v>
      </c>
      <c r="G13" s="13">
        <v>44426</v>
      </c>
      <c r="H13" s="81" t="s">
        <v>1325</v>
      </c>
      <c r="I13" s="16">
        <v>90</v>
      </c>
      <c r="J13" s="16">
        <v>60</v>
      </c>
      <c r="K13" s="16">
        <v>33</v>
      </c>
      <c r="L13" s="16">
        <v>11</v>
      </c>
      <c r="M13" s="87">
        <v>44.55</v>
      </c>
      <c r="N13" s="76">
        <v>45</v>
      </c>
      <c r="O13" s="67">
        <v>2530</v>
      </c>
      <c r="P13" s="68">
        <f>Table2245236891011121314151617[[#This Row],[PEMBULATAN]]*O13</f>
        <v>113850</v>
      </c>
    </row>
    <row r="14" spans="1:16" ht="24.75" customHeight="1" x14ac:dyDescent="0.2">
      <c r="A14" s="94"/>
      <c r="B14" s="79"/>
      <c r="C14" s="95" t="s">
        <v>1352</v>
      </c>
      <c r="D14" s="82" t="s">
        <v>55</v>
      </c>
      <c r="E14" s="13">
        <v>44423</v>
      </c>
      <c r="F14" s="80" t="s">
        <v>393</v>
      </c>
      <c r="G14" s="13">
        <v>44426</v>
      </c>
      <c r="H14" s="81" t="s">
        <v>1325</v>
      </c>
      <c r="I14" s="16">
        <v>75</v>
      </c>
      <c r="J14" s="16">
        <v>64</v>
      </c>
      <c r="K14" s="16">
        <v>25</v>
      </c>
      <c r="L14" s="16">
        <v>9</v>
      </c>
      <c r="M14" s="87">
        <v>30</v>
      </c>
      <c r="N14" s="76">
        <v>30</v>
      </c>
      <c r="O14" s="67">
        <v>2530</v>
      </c>
      <c r="P14" s="68">
        <f>Table2245236891011121314151617[[#This Row],[PEMBULATAN]]*O14</f>
        <v>75900</v>
      </c>
    </row>
    <row r="15" spans="1:16" ht="24.75" customHeight="1" x14ac:dyDescent="0.2">
      <c r="A15" s="94"/>
      <c r="B15" s="79"/>
      <c r="C15" s="95" t="s">
        <v>1353</v>
      </c>
      <c r="D15" s="82" t="s">
        <v>55</v>
      </c>
      <c r="E15" s="13">
        <v>44423</v>
      </c>
      <c r="F15" s="80" t="s">
        <v>393</v>
      </c>
      <c r="G15" s="13">
        <v>44426</v>
      </c>
      <c r="H15" s="81" t="s">
        <v>1325</v>
      </c>
      <c r="I15" s="16">
        <v>86</v>
      </c>
      <c r="J15" s="16">
        <v>64</v>
      </c>
      <c r="K15" s="16">
        <v>14</v>
      </c>
      <c r="L15" s="16">
        <v>10</v>
      </c>
      <c r="M15" s="87">
        <v>19.263999999999999</v>
      </c>
      <c r="N15" s="76">
        <v>19</v>
      </c>
      <c r="O15" s="67">
        <v>2530</v>
      </c>
      <c r="P15" s="68">
        <f>Table2245236891011121314151617[[#This Row],[PEMBULATAN]]*O15</f>
        <v>48070</v>
      </c>
    </row>
    <row r="16" spans="1:16" ht="24.75" customHeight="1" x14ac:dyDescent="0.2">
      <c r="A16" s="94"/>
      <c r="B16" s="79"/>
      <c r="C16" s="95" t="s">
        <v>1354</v>
      </c>
      <c r="D16" s="82" t="s">
        <v>55</v>
      </c>
      <c r="E16" s="13">
        <v>44423</v>
      </c>
      <c r="F16" s="80" t="s">
        <v>393</v>
      </c>
      <c r="G16" s="13">
        <v>44426</v>
      </c>
      <c r="H16" s="81" t="s">
        <v>1325</v>
      </c>
      <c r="I16" s="16">
        <v>67</v>
      </c>
      <c r="J16" s="16">
        <v>54</v>
      </c>
      <c r="K16" s="16">
        <v>22</v>
      </c>
      <c r="L16" s="16">
        <v>5</v>
      </c>
      <c r="M16" s="87">
        <v>19.899000000000001</v>
      </c>
      <c r="N16" s="76">
        <v>20</v>
      </c>
      <c r="O16" s="67">
        <v>2530</v>
      </c>
      <c r="P16" s="68">
        <f>Table2245236891011121314151617[[#This Row],[PEMBULATAN]]*O16</f>
        <v>50600</v>
      </c>
    </row>
    <row r="17" spans="1:16" ht="24.75" customHeight="1" x14ac:dyDescent="0.2">
      <c r="A17" s="94"/>
      <c r="B17" s="79"/>
      <c r="C17" s="95" t="s">
        <v>1355</v>
      </c>
      <c r="D17" s="82" t="s">
        <v>55</v>
      </c>
      <c r="E17" s="13">
        <v>44423</v>
      </c>
      <c r="F17" s="80" t="s">
        <v>393</v>
      </c>
      <c r="G17" s="13">
        <v>44426</v>
      </c>
      <c r="H17" s="81" t="s">
        <v>1325</v>
      </c>
      <c r="I17" s="16">
        <v>78</v>
      </c>
      <c r="J17" s="16">
        <v>65</v>
      </c>
      <c r="K17" s="16">
        <v>26</v>
      </c>
      <c r="L17" s="16">
        <v>12</v>
      </c>
      <c r="M17" s="87">
        <v>32.954999999999998</v>
      </c>
      <c r="N17" s="76">
        <v>33</v>
      </c>
      <c r="O17" s="67">
        <v>2530</v>
      </c>
      <c r="P17" s="68">
        <f>Table2245236891011121314151617[[#This Row],[PEMBULATAN]]*O17</f>
        <v>83490</v>
      </c>
    </row>
    <row r="18" spans="1:16" ht="24.75" customHeight="1" x14ac:dyDescent="0.2">
      <c r="A18" s="94"/>
      <c r="B18" s="79"/>
      <c r="C18" s="95" t="s">
        <v>1356</v>
      </c>
      <c r="D18" s="82" t="s">
        <v>55</v>
      </c>
      <c r="E18" s="13">
        <v>44423</v>
      </c>
      <c r="F18" s="80" t="s">
        <v>393</v>
      </c>
      <c r="G18" s="13">
        <v>44426</v>
      </c>
      <c r="H18" s="81" t="s">
        <v>1325</v>
      </c>
      <c r="I18" s="16">
        <v>40</v>
      </c>
      <c r="J18" s="16">
        <v>24</v>
      </c>
      <c r="K18" s="16">
        <v>15</v>
      </c>
      <c r="L18" s="16">
        <v>1</v>
      </c>
      <c r="M18" s="87">
        <v>3.6</v>
      </c>
      <c r="N18" s="76">
        <v>4</v>
      </c>
      <c r="O18" s="67">
        <v>2530</v>
      </c>
      <c r="P18" s="68">
        <f>Table2245236891011121314151617[[#This Row],[PEMBULATAN]]*O18</f>
        <v>10120</v>
      </c>
    </row>
    <row r="19" spans="1:16" ht="24.75" customHeight="1" x14ac:dyDescent="0.2">
      <c r="A19" s="94"/>
      <c r="B19" s="79"/>
      <c r="C19" s="95" t="s">
        <v>1357</v>
      </c>
      <c r="D19" s="82" t="s">
        <v>55</v>
      </c>
      <c r="E19" s="13">
        <v>44423</v>
      </c>
      <c r="F19" s="80" t="s">
        <v>393</v>
      </c>
      <c r="G19" s="13">
        <v>44426</v>
      </c>
      <c r="H19" s="81" t="s">
        <v>1325</v>
      </c>
      <c r="I19" s="16">
        <v>95</v>
      </c>
      <c r="J19" s="16">
        <v>63</v>
      </c>
      <c r="K19" s="16">
        <v>20</v>
      </c>
      <c r="L19" s="16">
        <v>12</v>
      </c>
      <c r="M19" s="87">
        <v>29.925000000000001</v>
      </c>
      <c r="N19" s="76">
        <v>30</v>
      </c>
      <c r="O19" s="67">
        <v>2530</v>
      </c>
      <c r="P19" s="68">
        <f>Table2245236891011121314151617[[#This Row],[PEMBULATAN]]*O19</f>
        <v>75900</v>
      </c>
    </row>
    <row r="20" spans="1:16" ht="24.75" customHeight="1" x14ac:dyDescent="0.2">
      <c r="A20" s="94"/>
      <c r="B20" s="79"/>
      <c r="C20" s="95" t="s">
        <v>1358</v>
      </c>
      <c r="D20" s="82" t="s">
        <v>55</v>
      </c>
      <c r="E20" s="13">
        <v>44423</v>
      </c>
      <c r="F20" s="80" t="s">
        <v>393</v>
      </c>
      <c r="G20" s="13">
        <v>44426</v>
      </c>
      <c r="H20" s="81" t="s">
        <v>1325</v>
      </c>
      <c r="I20" s="16">
        <v>86</v>
      </c>
      <c r="J20" s="16">
        <v>60</v>
      </c>
      <c r="K20" s="16">
        <v>33</v>
      </c>
      <c r="L20" s="16">
        <v>16</v>
      </c>
      <c r="M20" s="87">
        <v>42.57</v>
      </c>
      <c r="N20" s="76">
        <v>43</v>
      </c>
      <c r="O20" s="67">
        <v>2530</v>
      </c>
      <c r="P20" s="68">
        <f>Table2245236891011121314151617[[#This Row],[PEMBULATAN]]*O20</f>
        <v>108790</v>
      </c>
    </row>
    <row r="21" spans="1:16" ht="24.75" customHeight="1" x14ac:dyDescent="0.2">
      <c r="A21" s="94"/>
      <c r="B21" s="79"/>
      <c r="C21" s="95" t="s">
        <v>1359</v>
      </c>
      <c r="D21" s="82" t="s">
        <v>55</v>
      </c>
      <c r="E21" s="13">
        <v>44423</v>
      </c>
      <c r="F21" s="80" t="s">
        <v>393</v>
      </c>
      <c r="G21" s="13">
        <v>44426</v>
      </c>
      <c r="H21" s="81" t="s">
        <v>1325</v>
      </c>
      <c r="I21" s="16">
        <v>100</v>
      </c>
      <c r="J21" s="16">
        <v>65</v>
      </c>
      <c r="K21" s="16">
        <v>29</v>
      </c>
      <c r="L21" s="16">
        <v>23</v>
      </c>
      <c r="M21" s="87">
        <v>47.125</v>
      </c>
      <c r="N21" s="76">
        <v>47</v>
      </c>
      <c r="O21" s="67">
        <v>2530</v>
      </c>
      <c r="P21" s="68">
        <f>Table2245236891011121314151617[[#This Row],[PEMBULATAN]]*O21</f>
        <v>118910</v>
      </c>
    </row>
    <row r="22" spans="1:16" ht="24.75" customHeight="1" x14ac:dyDescent="0.2">
      <c r="A22" s="94"/>
      <c r="B22" s="79"/>
      <c r="C22" s="95" t="s">
        <v>1360</v>
      </c>
      <c r="D22" s="82" t="s">
        <v>55</v>
      </c>
      <c r="E22" s="13">
        <v>44423</v>
      </c>
      <c r="F22" s="80" t="s">
        <v>393</v>
      </c>
      <c r="G22" s="13">
        <v>44426</v>
      </c>
      <c r="H22" s="81" t="s">
        <v>1325</v>
      </c>
      <c r="I22" s="16">
        <v>88</v>
      </c>
      <c r="J22" s="16">
        <v>60</v>
      </c>
      <c r="K22" s="16">
        <v>25</v>
      </c>
      <c r="L22" s="16">
        <v>27</v>
      </c>
      <c r="M22" s="87">
        <v>33</v>
      </c>
      <c r="N22" s="76">
        <v>33</v>
      </c>
      <c r="O22" s="67">
        <v>2530</v>
      </c>
      <c r="P22" s="68">
        <f>Table2245236891011121314151617[[#This Row],[PEMBULATAN]]*O22</f>
        <v>83490</v>
      </c>
    </row>
    <row r="23" spans="1:16" ht="24.75" customHeight="1" x14ac:dyDescent="0.2">
      <c r="A23" s="94"/>
      <c r="B23" s="79"/>
      <c r="C23" s="95" t="s">
        <v>1361</v>
      </c>
      <c r="D23" s="82" t="s">
        <v>55</v>
      </c>
      <c r="E23" s="13">
        <v>44423</v>
      </c>
      <c r="F23" s="80" t="s">
        <v>393</v>
      </c>
      <c r="G23" s="13">
        <v>44426</v>
      </c>
      <c r="H23" s="81" t="s">
        <v>1325</v>
      </c>
      <c r="I23" s="16">
        <v>73</v>
      </c>
      <c r="J23" s="16">
        <v>66</v>
      </c>
      <c r="K23" s="16">
        <v>18</v>
      </c>
      <c r="L23" s="16">
        <v>5</v>
      </c>
      <c r="M23" s="87">
        <v>21.681000000000001</v>
      </c>
      <c r="N23" s="76">
        <v>22</v>
      </c>
      <c r="O23" s="67">
        <v>2530</v>
      </c>
      <c r="P23" s="68">
        <f>Table2245236891011121314151617[[#This Row],[PEMBULATAN]]*O23</f>
        <v>55660</v>
      </c>
    </row>
    <row r="24" spans="1:16" ht="24.75" customHeight="1" x14ac:dyDescent="0.2">
      <c r="A24" s="94"/>
      <c r="B24" s="79"/>
      <c r="C24" s="95" t="s">
        <v>1362</v>
      </c>
      <c r="D24" s="82" t="s">
        <v>55</v>
      </c>
      <c r="E24" s="13">
        <v>44423</v>
      </c>
      <c r="F24" s="80" t="s">
        <v>393</v>
      </c>
      <c r="G24" s="13">
        <v>44426</v>
      </c>
      <c r="H24" s="81" t="s">
        <v>1325</v>
      </c>
      <c r="I24" s="16">
        <v>82</v>
      </c>
      <c r="J24" s="16">
        <v>55</v>
      </c>
      <c r="K24" s="16">
        <v>20</v>
      </c>
      <c r="L24" s="16">
        <v>13</v>
      </c>
      <c r="M24" s="87">
        <v>22.55</v>
      </c>
      <c r="N24" s="76">
        <v>23</v>
      </c>
      <c r="O24" s="67">
        <v>2530</v>
      </c>
      <c r="P24" s="68">
        <f>Table2245236891011121314151617[[#This Row],[PEMBULATAN]]*O24</f>
        <v>58190</v>
      </c>
    </row>
    <row r="25" spans="1:16" ht="24.75" customHeight="1" x14ac:dyDescent="0.2">
      <c r="A25" s="94"/>
      <c r="B25" s="79"/>
      <c r="C25" s="95" t="s">
        <v>1363</v>
      </c>
      <c r="D25" s="82" t="s">
        <v>55</v>
      </c>
      <c r="E25" s="13">
        <v>44423</v>
      </c>
      <c r="F25" s="80" t="s">
        <v>393</v>
      </c>
      <c r="G25" s="13">
        <v>44426</v>
      </c>
      <c r="H25" s="81" t="s">
        <v>1325</v>
      </c>
      <c r="I25" s="16">
        <v>100</v>
      </c>
      <c r="J25" s="16">
        <v>60</v>
      </c>
      <c r="K25" s="16">
        <v>35</v>
      </c>
      <c r="L25" s="16">
        <v>23</v>
      </c>
      <c r="M25" s="87">
        <v>52.5</v>
      </c>
      <c r="N25" s="76">
        <v>53</v>
      </c>
      <c r="O25" s="67">
        <v>2530</v>
      </c>
      <c r="P25" s="68">
        <f>Table2245236891011121314151617[[#This Row],[PEMBULATAN]]*O25</f>
        <v>134090</v>
      </c>
    </row>
    <row r="26" spans="1:16" ht="24.75" customHeight="1" x14ac:dyDescent="0.2">
      <c r="A26" s="94"/>
      <c r="B26" s="79"/>
      <c r="C26" s="95" t="s">
        <v>1364</v>
      </c>
      <c r="D26" s="82" t="s">
        <v>55</v>
      </c>
      <c r="E26" s="13">
        <v>44423</v>
      </c>
      <c r="F26" s="80" t="s">
        <v>393</v>
      </c>
      <c r="G26" s="13">
        <v>44426</v>
      </c>
      <c r="H26" s="81" t="s">
        <v>1325</v>
      </c>
      <c r="I26" s="16">
        <v>100</v>
      </c>
      <c r="J26" s="16">
        <v>55</v>
      </c>
      <c r="K26" s="16">
        <v>28</v>
      </c>
      <c r="L26" s="16">
        <v>23</v>
      </c>
      <c r="M26" s="87">
        <v>38.5</v>
      </c>
      <c r="N26" s="76">
        <v>39</v>
      </c>
      <c r="O26" s="67">
        <v>2530</v>
      </c>
      <c r="P26" s="68">
        <f>Table2245236891011121314151617[[#This Row],[PEMBULATAN]]*O26</f>
        <v>98670</v>
      </c>
    </row>
    <row r="27" spans="1:16" ht="24.75" customHeight="1" x14ac:dyDescent="0.2">
      <c r="A27" s="94"/>
      <c r="B27" s="79"/>
      <c r="C27" s="95" t="s">
        <v>1365</v>
      </c>
      <c r="D27" s="82" t="s">
        <v>55</v>
      </c>
      <c r="E27" s="13">
        <v>44423</v>
      </c>
      <c r="F27" s="80" t="s">
        <v>393</v>
      </c>
      <c r="G27" s="13">
        <v>44426</v>
      </c>
      <c r="H27" s="81" t="s">
        <v>1325</v>
      </c>
      <c r="I27" s="16">
        <v>83</v>
      </c>
      <c r="J27" s="16">
        <v>54</v>
      </c>
      <c r="K27" s="16">
        <v>35</v>
      </c>
      <c r="L27" s="16">
        <v>14</v>
      </c>
      <c r="M27" s="87">
        <v>39.217500000000001</v>
      </c>
      <c r="N27" s="76">
        <v>39</v>
      </c>
      <c r="O27" s="67">
        <v>2530</v>
      </c>
      <c r="P27" s="68">
        <f>Table2245236891011121314151617[[#This Row],[PEMBULATAN]]*O27</f>
        <v>98670</v>
      </c>
    </row>
    <row r="28" spans="1:16" ht="24.75" customHeight="1" x14ac:dyDescent="0.2">
      <c r="A28" s="94"/>
      <c r="B28" s="79"/>
      <c r="C28" s="95" t="s">
        <v>1366</v>
      </c>
      <c r="D28" s="82" t="s">
        <v>55</v>
      </c>
      <c r="E28" s="13">
        <v>44423</v>
      </c>
      <c r="F28" s="80" t="s">
        <v>393</v>
      </c>
      <c r="G28" s="13">
        <v>44426</v>
      </c>
      <c r="H28" s="81" t="s">
        <v>1325</v>
      </c>
      <c r="I28" s="16">
        <v>95</v>
      </c>
      <c r="J28" s="16">
        <v>54</v>
      </c>
      <c r="K28" s="16">
        <v>30</v>
      </c>
      <c r="L28" s="16">
        <v>12</v>
      </c>
      <c r="M28" s="87">
        <v>38.475000000000001</v>
      </c>
      <c r="N28" s="76">
        <v>39</v>
      </c>
      <c r="O28" s="67">
        <v>2530</v>
      </c>
      <c r="P28" s="68">
        <f>Table2245236891011121314151617[[#This Row],[PEMBULATAN]]*O28</f>
        <v>98670</v>
      </c>
    </row>
    <row r="29" spans="1:16" ht="24.75" customHeight="1" x14ac:dyDescent="0.2">
      <c r="A29" s="94"/>
      <c r="B29" s="79"/>
      <c r="C29" s="95" t="s">
        <v>1367</v>
      </c>
      <c r="D29" s="82" t="s">
        <v>55</v>
      </c>
      <c r="E29" s="13">
        <v>44423</v>
      </c>
      <c r="F29" s="80" t="s">
        <v>393</v>
      </c>
      <c r="G29" s="13">
        <v>44426</v>
      </c>
      <c r="H29" s="81" t="s">
        <v>1325</v>
      </c>
      <c r="I29" s="16">
        <v>98</v>
      </c>
      <c r="J29" s="16">
        <v>55</v>
      </c>
      <c r="K29" s="16">
        <v>34</v>
      </c>
      <c r="L29" s="16">
        <v>17</v>
      </c>
      <c r="M29" s="87">
        <v>45.814999999999998</v>
      </c>
      <c r="N29" s="76">
        <v>46</v>
      </c>
      <c r="O29" s="67">
        <v>2530</v>
      </c>
      <c r="P29" s="68">
        <f>Table2245236891011121314151617[[#This Row],[PEMBULATAN]]*O29</f>
        <v>116380</v>
      </c>
    </row>
    <row r="30" spans="1:16" ht="24.75" customHeight="1" x14ac:dyDescent="0.2">
      <c r="A30" s="94"/>
      <c r="B30" s="79"/>
      <c r="C30" s="95" t="s">
        <v>1368</v>
      </c>
      <c r="D30" s="82" t="s">
        <v>55</v>
      </c>
      <c r="E30" s="13">
        <v>44423</v>
      </c>
      <c r="F30" s="80" t="s">
        <v>393</v>
      </c>
      <c r="G30" s="13">
        <v>44426</v>
      </c>
      <c r="H30" s="81" t="s">
        <v>1325</v>
      </c>
      <c r="I30" s="16">
        <v>37</v>
      </c>
      <c r="J30" s="16">
        <v>30</v>
      </c>
      <c r="K30" s="16">
        <v>22</v>
      </c>
      <c r="L30" s="16">
        <v>1</v>
      </c>
      <c r="M30" s="87">
        <v>6.1050000000000004</v>
      </c>
      <c r="N30" s="76">
        <v>6</v>
      </c>
      <c r="O30" s="67">
        <v>2530</v>
      </c>
      <c r="P30" s="68">
        <f>Table2245236891011121314151617[[#This Row],[PEMBULATAN]]*O30</f>
        <v>15180</v>
      </c>
    </row>
    <row r="31" spans="1:16" ht="24.75" customHeight="1" x14ac:dyDescent="0.2">
      <c r="A31" s="94"/>
      <c r="B31" s="79"/>
      <c r="C31" s="95" t="s">
        <v>1369</v>
      </c>
      <c r="D31" s="82" t="s">
        <v>55</v>
      </c>
      <c r="E31" s="13">
        <v>44423</v>
      </c>
      <c r="F31" s="80" t="s">
        <v>393</v>
      </c>
      <c r="G31" s="13">
        <v>44426</v>
      </c>
      <c r="H31" s="81" t="s">
        <v>1325</v>
      </c>
      <c r="I31" s="16">
        <v>39</v>
      </c>
      <c r="J31" s="16">
        <v>32</v>
      </c>
      <c r="K31" s="16">
        <v>14</v>
      </c>
      <c r="L31" s="16">
        <v>4</v>
      </c>
      <c r="M31" s="87">
        <v>4.3680000000000003</v>
      </c>
      <c r="N31" s="76">
        <v>5</v>
      </c>
      <c r="O31" s="67">
        <v>2530</v>
      </c>
      <c r="P31" s="68">
        <f>Table2245236891011121314151617[[#This Row],[PEMBULATAN]]*O31</f>
        <v>12650</v>
      </c>
    </row>
    <row r="32" spans="1:16" ht="24.75" customHeight="1" x14ac:dyDescent="0.2">
      <c r="A32" s="94"/>
      <c r="B32" s="79"/>
      <c r="C32" s="95" t="s">
        <v>1370</v>
      </c>
      <c r="D32" s="82" t="s">
        <v>55</v>
      </c>
      <c r="E32" s="13">
        <v>44423</v>
      </c>
      <c r="F32" s="80" t="s">
        <v>393</v>
      </c>
      <c r="G32" s="13">
        <v>44426</v>
      </c>
      <c r="H32" s="81" t="s">
        <v>1325</v>
      </c>
      <c r="I32" s="16">
        <v>98</v>
      </c>
      <c r="J32" s="16">
        <v>53</v>
      </c>
      <c r="K32" s="16">
        <v>17</v>
      </c>
      <c r="L32" s="16">
        <v>9</v>
      </c>
      <c r="M32" s="87">
        <v>22.0745</v>
      </c>
      <c r="N32" s="76">
        <v>22</v>
      </c>
      <c r="O32" s="67">
        <v>2530</v>
      </c>
      <c r="P32" s="68">
        <f>Table2245236891011121314151617[[#This Row],[PEMBULATAN]]*O32</f>
        <v>55660</v>
      </c>
    </row>
    <row r="33" spans="1:16" ht="24.75" customHeight="1" x14ac:dyDescent="0.2">
      <c r="A33" s="94"/>
      <c r="B33" s="79"/>
      <c r="C33" s="95" t="s">
        <v>1371</v>
      </c>
      <c r="D33" s="82" t="s">
        <v>55</v>
      </c>
      <c r="E33" s="13">
        <v>44423</v>
      </c>
      <c r="F33" s="80" t="s">
        <v>393</v>
      </c>
      <c r="G33" s="13">
        <v>44426</v>
      </c>
      <c r="H33" s="81" t="s">
        <v>1325</v>
      </c>
      <c r="I33" s="16">
        <v>85</v>
      </c>
      <c r="J33" s="16">
        <v>56</v>
      </c>
      <c r="K33" s="16">
        <v>35</v>
      </c>
      <c r="L33" s="16">
        <v>11</v>
      </c>
      <c r="M33" s="87">
        <v>41.65</v>
      </c>
      <c r="N33" s="76">
        <v>42</v>
      </c>
      <c r="O33" s="67">
        <v>2530</v>
      </c>
      <c r="P33" s="68">
        <f>Table2245236891011121314151617[[#This Row],[PEMBULATAN]]*O33</f>
        <v>106260</v>
      </c>
    </row>
    <row r="34" spans="1:16" ht="24.75" customHeight="1" x14ac:dyDescent="0.2">
      <c r="A34" s="94"/>
      <c r="B34" s="79"/>
      <c r="C34" s="95" t="s">
        <v>1372</v>
      </c>
      <c r="D34" s="82" t="s">
        <v>55</v>
      </c>
      <c r="E34" s="13">
        <v>44423</v>
      </c>
      <c r="F34" s="80" t="s">
        <v>393</v>
      </c>
      <c r="G34" s="13">
        <v>44426</v>
      </c>
      <c r="H34" s="81" t="s">
        <v>1325</v>
      </c>
      <c r="I34" s="16">
        <v>83</v>
      </c>
      <c r="J34" s="16">
        <v>60</v>
      </c>
      <c r="K34" s="16">
        <v>27</v>
      </c>
      <c r="L34" s="16">
        <v>5</v>
      </c>
      <c r="M34" s="87">
        <v>33.615000000000002</v>
      </c>
      <c r="N34" s="76">
        <v>34</v>
      </c>
      <c r="O34" s="67">
        <v>2530</v>
      </c>
      <c r="P34" s="68">
        <f>Table2245236891011121314151617[[#This Row],[PEMBULATAN]]*O34</f>
        <v>86020</v>
      </c>
    </row>
    <row r="35" spans="1:16" ht="24.75" customHeight="1" x14ac:dyDescent="0.2">
      <c r="A35" s="94"/>
      <c r="B35" s="79"/>
      <c r="C35" s="95" t="s">
        <v>1373</v>
      </c>
      <c r="D35" s="82" t="s">
        <v>55</v>
      </c>
      <c r="E35" s="13">
        <v>44423</v>
      </c>
      <c r="F35" s="80" t="s">
        <v>393</v>
      </c>
      <c r="G35" s="13">
        <v>44426</v>
      </c>
      <c r="H35" s="81" t="s">
        <v>1325</v>
      </c>
      <c r="I35" s="16">
        <v>88</v>
      </c>
      <c r="J35" s="16">
        <v>63</v>
      </c>
      <c r="K35" s="16">
        <v>27</v>
      </c>
      <c r="L35" s="16">
        <v>13</v>
      </c>
      <c r="M35" s="87">
        <v>37.421999999999997</v>
      </c>
      <c r="N35" s="76">
        <v>38</v>
      </c>
      <c r="O35" s="67">
        <v>2530</v>
      </c>
      <c r="P35" s="68">
        <f>Table2245236891011121314151617[[#This Row],[PEMBULATAN]]*O35</f>
        <v>96140</v>
      </c>
    </row>
    <row r="36" spans="1:16" ht="24.75" customHeight="1" x14ac:dyDescent="0.2">
      <c r="A36" s="94"/>
      <c r="B36" s="79"/>
      <c r="C36" s="77" t="s">
        <v>1374</v>
      </c>
      <c r="D36" s="82" t="s">
        <v>55</v>
      </c>
      <c r="E36" s="13">
        <v>44423</v>
      </c>
      <c r="F36" s="80" t="s">
        <v>393</v>
      </c>
      <c r="G36" s="13">
        <v>44426</v>
      </c>
      <c r="H36" s="81" t="s">
        <v>1325</v>
      </c>
      <c r="I36" s="16">
        <v>66</v>
      </c>
      <c r="J36" s="16">
        <v>58</v>
      </c>
      <c r="K36" s="16">
        <v>18</v>
      </c>
      <c r="L36" s="16">
        <v>5</v>
      </c>
      <c r="M36" s="87">
        <v>17.225999999999999</v>
      </c>
      <c r="N36" s="76">
        <v>17</v>
      </c>
      <c r="O36" s="67">
        <v>2530</v>
      </c>
      <c r="P36" s="68">
        <f>Table2245236891011121314151617[[#This Row],[PEMBULATAN]]*O36</f>
        <v>43010</v>
      </c>
    </row>
    <row r="37" spans="1:16" ht="24.75" customHeight="1" x14ac:dyDescent="0.2">
      <c r="A37" s="94"/>
      <c r="B37" s="79"/>
      <c r="C37" s="77" t="s">
        <v>1375</v>
      </c>
      <c r="D37" s="82" t="s">
        <v>55</v>
      </c>
      <c r="E37" s="13">
        <v>44423</v>
      </c>
      <c r="F37" s="80" t="s">
        <v>393</v>
      </c>
      <c r="G37" s="13">
        <v>44426</v>
      </c>
      <c r="H37" s="81" t="s">
        <v>1325</v>
      </c>
      <c r="I37" s="16">
        <v>60</v>
      </c>
      <c r="J37" s="16">
        <v>62</v>
      </c>
      <c r="K37" s="16">
        <v>33</v>
      </c>
      <c r="L37" s="16">
        <v>6</v>
      </c>
      <c r="M37" s="87">
        <v>30.69</v>
      </c>
      <c r="N37" s="76">
        <v>31</v>
      </c>
      <c r="O37" s="67">
        <v>2530</v>
      </c>
      <c r="P37" s="68">
        <f>Table2245236891011121314151617[[#This Row],[PEMBULATAN]]*O37</f>
        <v>78430</v>
      </c>
    </row>
    <row r="38" spans="1:16" ht="24.75" customHeight="1" x14ac:dyDescent="0.2">
      <c r="A38" s="94"/>
      <c r="B38" s="79"/>
      <c r="C38" s="77" t="s">
        <v>1376</v>
      </c>
      <c r="D38" s="82" t="s">
        <v>55</v>
      </c>
      <c r="E38" s="13">
        <v>44423</v>
      </c>
      <c r="F38" s="80" t="s">
        <v>393</v>
      </c>
      <c r="G38" s="13">
        <v>44426</v>
      </c>
      <c r="H38" s="81" t="s">
        <v>1325</v>
      </c>
      <c r="I38" s="16">
        <v>55</v>
      </c>
      <c r="J38" s="16">
        <v>40</v>
      </c>
      <c r="K38" s="16">
        <v>15</v>
      </c>
      <c r="L38" s="16">
        <v>2</v>
      </c>
      <c r="M38" s="87">
        <v>8.25</v>
      </c>
      <c r="N38" s="76">
        <v>8</v>
      </c>
      <c r="O38" s="67">
        <v>2530</v>
      </c>
      <c r="P38" s="68">
        <f>Table2245236891011121314151617[[#This Row],[PEMBULATAN]]*O38</f>
        <v>20240</v>
      </c>
    </row>
    <row r="39" spans="1:16" ht="24.75" customHeight="1" x14ac:dyDescent="0.2">
      <c r="A39" s="94"/>
      <c r="B39" s="79"/>
      <c r="C39" s="77" t="s">
        <v>1377</v>
      </c>
      <c r="D39" s="82" t="s">
        <v>55</v>
      </c>
      <c r="E39" s="13">
        <v>44423</v>
      </c>
      <c r="F39" s="80" t="s">
        <v>393</v>
      </c>
      <c r="G39" s="13">
        <v>44426</v>
      </c>
      <c r="H39" s="81" t="s">
        <v>1325</v>
      </c>
      <c r="I39" s="16">
        <v>78</v>
      </c>
      <c r="J39" s="16">
        <v>58</v>
      </c>
      <c r="K39" s="16">
        <v>15</v>
      </c>
      <c r="L39" s="16">
        <v>6</v>
      </c>
      <c r="M39" s="87">
        <v>16.965</v>
      </c>
      <c r="N39" s="76">
        <v>17</v>
      </c>
      <c r="O39" s="67">
        <v>2530</v>
      </c>
      <c r="P39" s="68">
        <f>Table2245236891011121314151617[[#This Row],[PEMBULATAN]]*O39</f>
        <v>43010</v>
      </c>
    </row>
    <row r="40" spans="1:16" ht="24.75" customHeight="1" x14ac:dyDescent="0.2">
      <c r="A40" s="94"/>
      <c r="B40" s="79"/>
      <c r="C40" s="77" t="s">
        <v>1378</v>
      </c>
      <c r="D40" s="82" t="s">
        <v>55</v>
      </c>
      <c r="E40" s="13">
        <v>44423</v>
      </c>
      <c r="F40" s="80" t="s">
        <v>393</v>
      </c>
      <c r="G40" s="13">
        <v>44426</v>
      </c>
      <c r="H40" s="81" t="s">
        <v>1325</v>
      </c>
      <c r="I40" s="16">
        <v>42</v>
      </c>
      <c r="J40" s="16">
        <v>34</v>
      </c>
      <c r="K40" s="16">
        <v>17</v>
      </c>
      <c r="L40" s="16">
        <v>3</v>
      </c>
      <c r="M40" s="87">
        <v>6.069</v>
      </c>
      <c r="N40" s="76">
        <v>6</v>
      </c>
      <c r="O40" s="67">
        <v>2530</v>
      </c>
      <c r="P40" s="68">
        <f>Table2245236891011121314151617[[#This Row],[PEMBULATAN]]*O40</f>
        <v>15180</v>
      </c>
    </row>
    <row r="41" spans="1:16" ht="24.75" customHeight="1" x14ac:dyDescent="0.2">
      <c r="A41" s="94"/>
      <c r="B41" s="79"/>
      <c r="C41" s="77" t="s">
        <v>1379</v>
      </c>
      <c r="D41" s="82" t="s">
        <v>55</v>
      </c>
      <c r="E41" s="13">
        <v>44423</v>
      </c>
      <c r="F41" s="80" t="s">
        <v>393</v>
      </c>
      <c r="G41" s="13">
        <v>44426</v>
      </c>
      <c r="H41" s="81" t="s">
        <v>1325</v>
      </c>
      <c r="I41" s="16">
        <v>40</v>
      </c>
      <c r="J41" s="16">
        <v>30</v>
      </c>
      <c r="K41" s="16">
        <v>12</v>
      </c>
      <c r="L41" s="16">
        <v>1</v>
      </c>
      <c r="M41" s="87">
        <v>3.6</v>
      </c>
      <c r="N41" s="76">
        <v>4</v>
      </c>
      <c r="O41" s="67">
        <v>2530</v>
      </c>
      <c r="P41" s="68">
        <f>Table2245236891011121314151617[[#This Row],[PEMBULATAN]]*O41</f>
        <v>10120</v>
      </c>
    </row>
    <row r="42" spans="1:16" ht="24.75" customHeight="1" x14ac:dyDescent="0.2">
      <c r="A42" s="94"/>
      <c r="B42" s="79"/>
      <c r="C42" s="77" t="s">
        <v>1380</v>
      </c>
      <c r="D42" s="82" t="s">
        <v>55</v>
      </c>
      <c r="E42" s="13">
        <v>44423</v>
      </c>
      <c r="F42" s="80" t="s">
        <v>393</v>
      </c>
      <c r="G42" s="13">
        <v>44426</v>
      </c>
      <c r="H42" s="81" t="s">
        <v>1325</v>
      </c>
      <c r="I42" s="16">
        <v>47</v>
      </c>
      <c r="J42" s="16">
        <v>33</v>
      </c>
      <c r="K42" s="16">
        <v>18</v>
      </c>
      <c r="L42" s="16">
        <v>2</v>
      </c>
      <c r="M42" s="87">
        <v>6.9794999999999998</v>
      </c>
      <c r="N42" s="76">
        <v>7</v>
      </c>
      <c r="O42" s="67">
        <v>2530</v>
      </c>
      <c r="P42" s="68">
        <f>Table2245236891011121314151617[[#This Row],[PEMBULATAN]]*O42</f>
        <v>17710</v>
      </c>
    </row>
    <row r="43" spans="1:16" ht="24.75" customHeight="1" x14ac:dyDescent="0.2">
      <c r="A43" s="94"/>
      <c r="B43" s="79"/>
      <c r="C43" s="77" t="s">
        <v>1381</v>
      </c>
      <c r="D43" s="82" t="s">
        <v>55</v>
      </c>
      <c r="E43" s="13">
        <v>44423</v>
      </c>
      <c r="F43" s="80" t="s">
        <v>393</v>
      </c>
      <c r="G43" s="13">
        <v>44426</v>
      </c>
      <c r="H43" s="81" t="s">
        <v>1325</v>
      </c>
      <c r="I43" s="16">
        <v>48</v>
      </c>
      <c r="J43" s="16">
        <v>39</v>
      </c>
      <c r="K43" s="16">
        <v>16</v>
      </c>
      <c r="L43" s="16">
        <v>3</v>
      </c>
      <c r="M43" s="87">
        <v>7.4880000000000004</v>
      </c>
      <c r="N43" s="76">
        <v>8</v>
      </c>
      <c r="O43" s="67">
        <v>2530</v>
      </c>
      <c r="P43" s="68">
        <f>Table2245236891011121314151617[[#This Row],[PEMBULATAN]]*O43</f>
        <v>20240</v>
      </c>
    </row>
    <row r="44" spans="1:16" ht="24.75" customHeight="1" x14ac:dyDescent="0.2">
      <c r="A44" s="94"/>
      <c r="B44" s="79"/>
      <c r="C44" s="77" t="s">
        <v>1382</v>
      </c>
      <c r="D44" s="82" t="s">
        <v>55</v>
      </c>
      <c r="E44" s="13">
        <v>44423</v>
      </c>
      <c r="F44" s="80" t="s">
        <v>393</v>
      </c>
      <c r="G44" s="13">
        <v>44426</v>
      </c>
      <c r="H44" s="81" t="s">
        <v>1325</v>
      </c>
      <c r="I44" s="16">
        <v>68</v>
      </c>
      <c r="J44" s="16">
        <v>33</v>
      </c>
      <c r="K44" s="16">
        <v>28</v>
      </c>
      <c r="L44" s="16">
        <v>5</v>
      </c>
      <c r="M44" s="87">
        <v>15.708</v>
      </c>
      <c r="N44" s="76">
        <v>16</v>
      </c>
      <c r="O44" s="67">
        <v>2530</v>
      </c>
      <c r="P44" s="68">
        <f>Table2245236891011121314151617[[#This Row],[PEMBULATAN]]*O44</f>
        <v>40480</v>
      </c>
    </row>
    <row r="45" spans="1:16" ht="24.75" customHeight="1" x14ac:dyDescent="0.2">
      <c r="A45" s="94"/>
      <c r="B45" s="79"/>
      <c r="C45" s="77" t="s">
        <v>1383</v>
      </c>
      <c r="D45" s="82" t="s">
        <v>55</v>
      </c>
      <c r="E45" s="13">
        <v>44423</v>
      </c>
      <c r="F45" s="80" t="s">
        <v>393</v>
      </c>
      <c r="G45" s="13">
        <v>44426</v>
      </c>
      <c r="H45" s="81" t="s">
        <v>1325</v>
      </c>
      <c r="I45" s="16">
        <v>83</v>
      </c>
      <c r="J45" s="16">
        <v>32</v>
      </c>
      <c r="K45" s="16">
        <v>17</v>
      </c>
      <c r="L45" s="16">
        <v>6</v>
      </c>
      <c r="M45" s="87">
        <v>11.288</v>
      </c>
      <c r="N45" s="76">
        <v>11</v>
      </c>
      <c r="O45" s="67">
        <v>2530</v>
      </c>
      <c r="P45" s="68">
        <f>Table2245236891011121314151617[[#This Row],[PEMBULATAN]]*O45</f>
        <v>27830</v>
      </c>
    </row>
    <row r="46" spans="1:16" ht="24.75" customHeight="1" x14ac:dyDescent="0.2">
      <c r="A46" s="94"/>
      <c r="B46" s="79"/>
      <c r="C46" s="77" t="s">
        <v>1384</v>
      </c>
      <c r="D46" s="82" t="s">
        <v>55</v>
      </c>
      <c r="E46" s="13">
        <v>44423</v>
      </c>
      <c r="F46" s="80" t="s">
        <v>393</v>
      </c>
      <c r="G46" s="13">
        <v>44426</v>
      </c>
      <c r="H46" s="81" t="s">
        <v>1325</v>
      </c>
      <c r="I46" s="16">
        <v>48</v>
      </c>
      <c r="J46" s="16">
        <v>30</v>
      </c>
      <c r="K46" s="16">
        <v>24</v>
      </c>
      <c r="L46" s="16">
        <v>3</v>
      </c>
      <c r="M46" s="87">
        <v>8.64</v>
      </c>
      <c r="N46" s="76">
        <v>9</v>
      </c>
      <c r="O46" s="67">
        <v>2530</v>
      </c>
      <c r="P46" s="68">
        <f>Table2245236891011121314151617[[#This Row],[PEMBULATAN]]*O46</f>
        <v>22770</v>
      </c>
    </row>
    <row r="47" spans="1:16" ht="24.75" customHeight="1" x14ac:dyDescent="0.2">
      <c r="A47" s="94"/>
      <c r="B47" s="79"/>
      <c r="C47" s="77" t="s">
        <v>1385</v>
      </c>
      <c r="D47" s="82" t="s">
        <v>55</v>
      </c>
      <c r="E47" s="13">
        <v>44423</v>
      </c>
      <c r="F47" s="80" t="s">
        <v>393</v>
      </c>
      <c r="G47" s="13">
        <v>44426</v>
      </c>
      <c r="H47" s="81" t="s">
        <v>1325</v>
      </c>
      <c r="I47" s="16">
        <v>35</v>
      </c>
      <c r="J47" s="16">
        <v>25</v>
      </c>
      <c r="K47" s="16">
        <v>7</v>
      </c>
      <c r="L47" s="16">
        <v>1</v>
      </c>
      <c r="M47" s="87">
        <v>1.53125</v>
      </c>
      <c r="N47" s="76">
        <v>2</v>
      </c>
      <c r="O47" s="67">
        <v>2530</v>
      </c>
      <c r="P47" s="68">
        <f>Table2245236891011121314151617[[#This Row],[PEMBULATAN]]*O47</f>
        <v>5060</v>
      </c>
    </row>
    <row r="48" spans="1:16" ht="24.75" customHeight="1" x14ac:dyDescent="0.2">
      <c r="A48" s="94"/>
      <c r="B48" s="79"/>
      <c r="C48" s="77" t="s">
        <v>1386</v>
      </c>
      <c r="D48" s="82" t="s">
        <v>55</v>
      </c>
      <c r="E48" s="13">
        <v>44423</v>
      </c>
      <c r="F48" s="80" t="s">
        <v>393</v>
      </c>
      <c r="G48" s="13">
        <v>44426</v>
      </c>
      <c r="H48" s="81" t="s">
        <v>1325</v>
      </c>
      <c r="I48" s="16">
        <v>98</v>
      </c>
      <c r="J48" s="16">
        <v>57</v>
      </c>
      <c r="K48" s="16">
        <v>34</v>
      </c>
      <c r="L48" s="16">
        <v>8</v>
      </c>
      <c r="M48" s="87">
        <v>47.481000000000002</v>
      </c>
      <c r="N48" s="76">
        <v>48</v>
      </c>
      <c r="O48" s="67">
        <v>2530</v>
      </c>
      <c r="P48" s="68">
        <f>Table2245236891011121314151617[[#This Row],[PEMBULATAN]]*O48</f>
        <v>121440</v>
      </c>
    </row>
    <row r="49" spans="1:16" ht="24.75" customHeight="1" x14ac:dyDescent="0.2">
      <c r="A49" s="94"/>
      <c r="B49" s="79"/>
      <c r="C49" s="77" t="s">
        <v>1387</v>
      </c>
      <c r="D49" s="82" t="s">
        <v>55</v>
      </c>
      <c r="E49" s="13">
        <v>44423</v>
      </c>
      <c r="F49" s="80" t="s">
        <v>393</v>
      </c>
      <c r="G49" s="13">
        <v>44426</v>
      </c>
      <c r="H49" s="81" t="s">
        <v>1325</v>
      </c>
      <c r="I49" s="16">
        <v>54</v>
      </c>
      <c r="J49" s="16">
        <v>40</v>
      </c>
      <c r="K49" s="16">
        <v>14</v>
      </c>
      <c r="L49" s="16">
        <v>4</v>
      </c>
      <c r="M49" s="87">
        <v>7.56</v>
      </c>
      <c r="N49" s="76">
        <v>8</v>
      </c>
      <c r="O49" s="67">
        <v>2530</v>
      </c>
      <c r="P49" s="68">
        <f>Table2245236891011121314151617[[#This Row],[PEMBULATAN]]*O49</f>
        <v>20240</v>
      </c>
    </row>
    <row r="50" spans="1:16" ht="24.75" customHeight="1" x14ac:dyDescent="0.2">
      <c r="A50" s="94"/>
      <c r="B50" s="79"/>
      <c r="C50" s="77" t="s">
        <v>1388</v>
      </c>
      <c r="D50" s="82" t="s">
        <v>55</v>
      </c>
      <c r="E50" s="13">
        <v>44423</v>
      </c>
      <c r="F50" s="80" t="s">
        <v>393</v>
      </c>
      <c r="G50" s="13">
        <v>44426</v>
      </c>
      <c r="H50" s="81" t="s">
        <v>1325</v>
      </c>
      <c r="I50" s="16">
        <v>80</v>
      </c>
      <c r="J50" s="16">
        <v>55</v>
      </c>
      <c r="K50" s="16">
        <v>35</v>
      </c>
      <c r="L50" s="16">
        <v>5</v>
      </c>
      <c r="M50" s="87">
        <v>38.5</v>
      </c>
      <c r="N50" s="76">
        <v>39</v>
      </c>
      <c r="O50" s="67">
        <v>2530</v>
      </c>
      <c r="P50" s="68">
        <f>Table2245236891011121314151617[[#This Row],[PEMBULATAN]]*O50</f>
        <v>98670</v>
      </c>
    </row>
    <row r="51" spans="1:16" ht="24.75" customHeight="1" x14ac:dyDescent="0.2">
      <c r="A51" s="94"/>
      <c r="B51" s="79"/>
      <c r="C51" s="77" t="s">
        <v>1389</v>
      </c>
      <c r="D51" s="82" t="s">
        <v>55</v>
      </c>
      <c r="E51" s="13">
        <v>44423</v>
      </c>
      <c r="F51" s="80" t="s">
        <v>393</v>
      </c>
      <c r="G51" s="13">
        <v>44426</v>
      </c>
      <c r="H51" s="81" t="s">
        <v>1325</v>
      </c>
      <c r="I51" s="16">
        <v>77</v>
      </c>
      <c r="J51" s="16">
        <v>60</v>
      </c>
      <c r="K51" s="16">
        <v>26</v>
      </c>
      <c r="L51" s="16">
        <v>12</v>
      </c>
      <c r="M51" s="87">
        <v>30.03</v>
      </c>
      <c r="N51" s="76">
        <v>30</v>
      </c>
      <c r="O51" s="67">
        <v>2530</v>
      </c>
      <c r="P51" s="68">
        <f>Table2245236891011121314151617[[#This Row],[PEMBULATAN]]*O51</f>
        <v>75900</v>
      </c>
    </row>
    <row r="52" spans="1:16" ht="24.75" customHeight="1" x14ac:dyDescent="0.2">
      <c r="A52" s="94"/>
      <c r="B52" s="79"/>
      <c r="C52" s="77" t="s">
        <v>1390</v>
      </c>
      <c r="D52" s="82" t="s">
        <v>55</v>
      </c>
      <c r="E52" s="13">
        <v>44423</v>
      </c>
      <c r="F52" s="80" t="s">
        <v>393</v>
      </c>
      <c r="G52" s="13">
        <v>44426</v>
      </c>
      <c r="H52" s="81" t="s">
        <v>1325</v>
      </c>
      <c r="I52" s="16">
        <v>97</v>
      </c>
      <c r="J52" s="16">
        <v>58</v>
      </c>
      <c r="K52" s="16">
        <v>35</v>
      </c>
      <c r="L52" s="16">
        <v>24</v>
      </c>
      <c r="M52" s="87">
        <v>49.227499999999999</v>
      </c>
      <c r="N52" s="76">
        <v>49</v>
      </c>
      <c r="O52" s="67">
        <v>2530</v>
      </c>
      <c r="P52" s="68">
        <f>Table2245236891011121314151617[[#This Row],[PEMBULATAN]]*O52</f>
        <v>123970</v>
      </c>
    </row>
    <row r="53" spans="1:16" ht="24.75" customHeight="1" x14ac:dyDescent="0.2">
      <c r="A53" s="94"/>
      <c r="B53" s="79"/>
      <c r="C53" s="77" t="s">
        <v>1391</v>
      </c>
      <c r="D53" s="82" t="s">
        <v>55</v>
      </c>
      <c r="E53" s="13">
        <v>44423</v>
      </c>
      <c r="F53" s="80" t="s">
        <v>393</v>
      </c>
      <c r="G53" s="13">
        <v>44426</v>
      </c>
      <c r="H53" s="81" t="s">
        <v>1325</v>
      </c>
      <c r="I53" s="16">
        <v>88</v>
      </c>
      <c r="J53" s="16">
        <v>57</v>
      </c>
      <c r="K53" s="16">
        <v>34</v>
      </c>
      <c r="L53" s="16">
        <v>13</v>
      </c>
      <c r="M53" s="87">
        <v>42.636000000000003</v>
      </c>
      <c r="N53" s="76">
        <v>43</v>
      </c>
      <c r="O53" s="67">
        <v>2530</v>
      </c>
      <c r="P53" s="68">
        <f>Table2245236891011121314151617[[#This Row],[PEMBULATAN]]*O53</f>
        <v>108790</v>
      </c>
    </row>
    <row r="54" spans="1:16" ht="24.75" customHeight="1" x14ac:dyDescent="0.2">
      <c r="A54" s="94"/>
      <c r="B54" s="79"/>
      <c r="C54" s="77" t="s">
        <v>1392</v>
      </c>
      <c r="D54" s="82" t="s">
        <v>55</v>
      </c>
      <c r="E54" s="13">
        <v>44423</v>
      </c>
      <c r="F54" s="80" t="s">
        <v>393</v>
      </c>
      <c r="G54" s="13">
        <v>44426</v>
      </c>
      <c r="H54" s="81" t="s">
        <v>1325</v>
      </c>
      <c r="I54" s="16">
        <v>55</v>
      </c>
      <c r="J54" s="16">
        <v>52</v>
      </c>
      <c r="K54" s="16">
        <v>28</v>
      </c>
      <c r="L54" s="16">
        <v>3</v>
      </c>
      <c r="M54" s="87">
        <v>20.02</v>
      </c>
      <c r="N54" s="76">
        <v>20</v>
      </c>
      <c r="O54" s="67">
        <v>2530</v>
      </c>
      <c r="P54" s="68">
        <f>Table2245236891011121314151617[[#This Row],[PEMBULATAN]]*O54</f>
        <v>50600</v>
      </c>
    </row>
    <row r="55" spans="1:16" ht="24.75" customHeight="1" x14ac:dyDescent="0.2">
      <c r="A55" s="94"/>
      <c r="B55" s="79"/>
      <c r="C55" s="77" t="s">
        <v>1393</v>
      </c>
      <c r="D55" s="82" t="s">
        <v>55</v>
      </c>
      <c r="E55" s="13">
        <v>44423</v>
      </c>
      <c r="F55" s="80" t="s">
        <v>393</v>
      </c>
      <c r="G55" s="13">
        <v>44426</v>
      </c>
      <c r="H55" s="81" t="s">
        <v>1325</v>
      </c>
      <c r="I55" s="16">
        <v>97</v>
      </c>
      <c r="J55" s="16">
        <v>66</v>
      </c>
      <c r="K55" s="16">
        <v>18</v>
      </c>
      <c r="L55" s="16">
        <v>19</v>
      </c>
      <c r="M55" s="87">
        <v>28.809000000000001</v>
      </c>
      <c r="N55" s="76">
        <v>29</v>
      </c>
      <c r="O55" s="67">
        <v>2530</v>
      </c>
      <c r="P55" s="68">
        <f>Table2245236891011121314151617[[#This Row],[PEMBULATAN]]*O55</f>
        <v>73370</v>
      </c>
    </row>
    <row r="56" spans="1:16" ht="24.75" customHeight="1" x14ac:dyDescent="0.2">
      <c r="A56" s="94"/>
      <c r="B56" s="79"/>
      <c r="C56" s="77" t="s">
        <v>1394</v>
      </c>
      <c r="D56" s="82" t="s">
        <v>55</v>
      </c>
      <c r="E56" s="13">
        <v>44423</v>
      </c>
      <c r="F56" s="80" t="s">
        <v>393</v>
      </c>
      <c r="G56" s="13">
        <v>44426</v>
      </c>
      <c r="H56" s="81" t="s">
        <v>1325</v>
      </c>
      <c r="I56" s="16">
        <v>68</v>
      </c>
      <c r="J56" s="16">
        <v>70</v>
      </c>
      <c r="K56" s="16">
        <v>15</v>
      </c>
      <c r="L56" s="16">
        <v>7</v>
      </c>
      <c r="M56" s="87">
        <v>17.850000000000001</v>
      </c>
      <c r="N56" s="76">
        <v>18</v>
      </c>
      <c r="O56" s="67">
        <v>2530</v>
      </c>
      <c r="P56" s="68">
        <f>Table2245236891011121314151617[[#This Row],[PEMBULATAN]]*O56</f>
        <v>45540</v>
      </c>
    </row>
    <row r="57" spans="1:16" ht="24.75" customHeight="1" x14ac:dyDescent="0.2">
      <c r="A57" s="94"/>
      <c r="B57" s="79"/>
      <c r="C57" s="77" t="s">
        <v>1395</v>
      </c>
      <c r="D57" s="82" t="s">
        <v>55</v>
      </c>
      <c r="E57" s="13">
        <v>44423</v>
      </c>
      <c r="F57" s="80" t="s">
        <v>393</v>
      </c>
      <c r="G57" s="13">
        <v>44426</v>
      </c>
      <c r="H57" s="81" t="s">
        <v>1325</v>
      </c>
      <c r="I57" s="16">
        <v>98</v>
      </c>
      <c r="J57" s="16">
        <v>60</v>
      </c>
      <c r="K57" s="16">
        <v>25</v>
      </c>
      <c r="L57" s="16">
        <v>22</v>
      </c>
      <c r="M57" s="87">
        <v>36.75</v>
      </c>
      <c r="N57" s="76">
        <v>37</v>
      </c>
      <c r="O57" s="67">
        <v>2530</v>
      </c>
      <c r="P57" s="68">
        <f>Table2245236891011121314151617[[#This Row],[PEMBULATAN]]*O57</f>
        <v>93610</v>
      </c>
    </row>
    <row r="58" spans="1:16" ht="24.75" customHeight="1" x14ac:dyDescent="0.2">
      <c r="A58" s="94"/>
      <c r="B58" s="79"/>
      <c r="C58" s="77" t="s">
        <v>1396</v>
      </c>
      <c r="D58" s="82" t="s">
        <v>55</v>
      </c>
      <c r="E58" s="13">
        <v>44423</v>
      </c>
      <c r="F58" s="80" t="s">
        <v>393</v>
      </c>
      <c r="G58" s="13">
        <v>44426</v>
      </c>
      <c r="H58" s="81" t="s">
        <v>1325</v>
      </c>
      <c r="I58" s="16">
        <v>64</v>
      </c>
      <c r="J58" s="16">
        <v>48</v>
      </c>
      <c r="K58" s="16">
        <v>20</v>
      </c>
      <c r="L58" s="16">
        <v>8</v>
      </c>
      <c r="M58" s="87">
        <v>15.36</v>
      </c>
      <c r="N58" s="76">
        <v>16</v>
      </c>
      <c r="O58" s="67">
        <v>2530</v>
      </c>
      <c r="P58" s="68">
        <f>Table2245236891011121314151617[[#This Row],[PEMBULATAN]]*O58</f>
        <v>40480</v>
      </c>
    </row>
    <row r="59" spans="1:16" ht="24.75" customHeight="1" x14ac:dyDescent="0.2">
      <c r="A59" s="94"/>
      <c r="B59" s="79"/>
      <c r="C59" s="77" t="s">
        <v>1397</v>
      </c>
      <c r="D59" s="82" t="s">
        <v>55</v>
      </c>
      <c r="E59" s="13">
        <v>44423</v>
      </c>
      <c r="F59" s="80" t="s">
        <v>393</v>
      </c>
      <c r="G59" s="13">
        <v>44426</v>
      </c>
      <c r="H59" s="81" t="s">
        <v>1325</v>
      </c>
      <c r="I59" s="16">
        <v>78</v>
      </c>
      <c r="J59" s="16">
        <v>60</v>
      </c>
      <c r="K59" s="16">
        <v>26</v>
      </c>
      <c r="L59" s="16">
        <v>15</v>
      </c>
      <c r="M59" s="87">
        <v>30.42</v>
      </c>
      <c r="N59" s="76">
        <v>31</v>
      </c>
      <c r="O59" s="67">
        <v>2530</v>
      </c>
      <c r="P59" s="68">
        <f>Table2245236891011121314151617[[#This Row],[PEMBULATAN]]*O59</f>
        <v>78430</v>
      </c>
    </row>
    <row r="60" spans="1:16" ht="24.75" customHeight="1" x14ac:dyDescent="0.2">
      <c r="A60" s="94"/>
      <c r="B60" s="79"/>
      <c r="C60" s="77" t="s">
        <v>1398</v>
      </c>
      <c r="D60" s="82" t="s">
        <v>55</v>
      </c>
      <c r="E60" s="13">
        <v>44423</v>
      </c>
      <c r="F60" s="80" t="s">
        <v>393</v>
      </c>
      <c r="G60" s="13">
        <v>44426</v>
      </c>
      <c r="H60" s="81" t="s">
        <v>1325</v>
      </c>
      <c r="I60" s="16">
        <v>58</v>
      </c>
      <c r="J60" s="16">
        <v>60</v>
      </c>
      <c r="K60" s="16">
        <v>15</v>
      </c>
      <c r="L60" s="16">
        <v>7</v>
      </c>
      <c r="M60" s="87">
        <v>13.05</v>
      </c>
      <c r="N60" s="76">
        <v>13</v>
      </c>
      <c r="O60" s="67">
        <v>2530</v>
      </c>
      <c r="P60" s="68">
        <f>Table2245236891011121314151617[[#This Row],[PEMBULATAN]]*O60</f>
        <v>32890</v>
      </c>
    </row>
    <row r="61" spans="1:16" ht="24.75" customHeight="1" x14ac:dyDescent="0.2">
      <c r="A61" s="94"/>
      <c r="B61" s="79"/>
      <c r="C61" s="77" t="s">
        <v>1399</v>
      </c>
      <c r="D61" s="82" t="s">
        <v>55</v>
      </c>
      <c r="E61" s="13">
        <v>44423</v>
      </c>
      <c r="F61" s="80" t="s">
        <v>393</v>
      </c>
      <c r="G61" s="13">
        <v>44426</v>
      </c>
      <c r="H61" s="81" t="s">
        <v>1325</v>
      </c>
      <c r="I61" s="16">
        <v>63</v>
      </c>
      <c r="J61" s="16">
        <v>59</v>
      </c>
      <c r="K61" s="16">
        <v>18</v>
      </c>
      <c r="L61" s="16">
        <v>8</v>
      </c>
      <c r="M61" s="87">
        <v>16.726500000000001</v>
      </c>
      <c r="N61" s="76">
        <v>17</v>
      </c>
      <c r="O61" s="67">
        <v>2530</v>
      </c>
      <c r="P61" s="68">
        <f>Table2245236891011121314151617[[#This Row],[PEMBULATAN]]*O61</f>
        <v>43010</v>
      </c>
    </row>
    <row r="62" spans="1:16" ht="24.75" customHeight="1" x14ac:dyDescent="0.2">
      <c r="A62" s="94"/>
      <c r="B62" s="79"/>
      <c r="C62" s="77" t="s">
        <v>1400</v>
      </c>
      <c r="D62" s="82" t="s">
        <v>55</v>
      </c>
      <c r="E62" s="13">
        <v>44423</v>
      </c>
      <c r="F62" s="80" t="s">
        <v>393</v>
      </c>
      <c r="G62" s="13">
        <v>44426</v>
      </c>
      <c r="H62" s="81" t="s">
        <v>1325</v>
      </c>
      <c r="I62" s="16">
        <v>77</v>
      </c>
      <c r="J62" s="16">
        <v>67</v>
      </c>
      <c r="K62" s="16">
        <v>20</v>
      </c>
      <c r="L62" s="16">
        <v>6</v>
      </c>
      <c r="M62" s="87">
        <v>25.795000000000002</v>
      </c>
      <c r="N62" s="76">
        <v>26</v>
      </c>
      <c r="O62" s="67">
        <v>2530</v>
      </c>
      <c r="P62" s="68">
        <f>Table2245236891011121314151617[[#This Row],[PEMBULATAN]]*O62</f>
        <v>65780</v>
      </c>
    </row>
    <row r="63" spans="1:16" ht="24.75" customHeight="1" x14ac:dyDescent="0.2">
      <c r="A63" s="94"/>
      <c r="B63" s="79"/>
      <c r="C63" s="77" t="s">
        <v>1401</v>
      </c>
      <c r="D63" s="82" t="s">
        <v>55</v>
      </c>
      <c r="E63" s="13">
        <v>44423</v>
      </c>
      <c r="F63" s="80" t="s">
        <v>393</v>
      </c>
      <c r="G63" s="13">
        <v>44426</v>
      </c>
      <c r="H63" s="81" t="s">
        <v>1325</v>
      </c>
      <c r="I63" s="16">
        <v>88</v>
      </c>
      <c r="J63" s="16">
        <v>56</v>
      </c>
      <c r="K63" s="16">
        <v>33</v>
      </c>
      <c r="L63" s="16">
        <v>24</v>
      </c>
      <c r="M63" s="87">
        <v>40.655999999999999</v>
      </c>
      <c r="N63" s="76">
        <v>41</v>
      </c>
      <c r="O63" s="67">
        <v>2530</v>
      </c>
      <c r="P63" s="68">
        <f>Table2245236891011121314151617[[#This Row],[PEMBULATAN]]*O63</f>
        <v>103730</v>
      </c>
    </row>
    <row r="64" spans="1:16" ht="24.75" customHeight="1" x14ac:dyDescent="0.2">
      <c r="A64" s="94"/>
      <c r="B64" s="79"/>
      <c r="C64" s="77" t="s">
        <v>1402</v>
      </c>
      <c r="D64" s="82" t="s">
        <v>55</v>
      </c>
      <c r="E64" s="13">
        <v>44423</v>
      </c>
      <c r="F64" s="80" t="s">
        <v>393</v>
      </c>
      <c r="G64" s="13">
        <v>44426</v>
      </c>
      <c r="H64" s="81" t="s">
        <v>1325</v>
      </c>
      <c r="I64" s="16">
        <v>70</v>
      </c>
      <c r="J64" s="16">
        <v>65</v>
      </c>
      <c r="K64" s="16">
        <v>24</v>
      </c>
      <c r="L64" s="16">
        <v>10</v>
      </c>
      <c r="M64" s="87">
        <v>27.3</v>
      </c>
      <c r="N64" s="76">
        <v>28</v>
      </c>
      <c r="O64" s="67">
        <v>2530</v>
      </c>
      <c r="P64" s="68">
        <f>Table2245236891011121314151617[[#This Row],[PEMBULATAN]]*O64</f>
        <v>70840</v>
      </c>
    </row>
    <row r="65" spans="1:16" ht="24.75" customHeight="1" x14ac:dyDescent="0.2">
      <c r="A65" s="94"/>
      <c r="B65" s="79"/>
      <c r="C65" s="77" t="s">
        <v>1403</v>
      </c>
      <c r="D65" s="82" t="s">
        <v>55</v>
      </c>
      <c r="E65" s="13">
        <v>44423</v>
      </c>
      <c r="F65" s="80" t="s">
        <v>393</v>
      </c>
      <c r="G65" s="13">
        <v>44426</v>
      </c>
      <c r="H65" s="81" t="s">
        <v>1325</v>
      </c>
      <c r="I65" s="16">
        <v>64</v>
      </c>
      <c r="J65" s="16">
        <v>18</v>
      </c>
      <c r="K65" s="16">
        <v>12</v>
      </c>
      <c r="L65" s="16">
        <v>1</v>
      </c>
      <c r="M65" s="87">
        <v>3.456</v>
      </c>
      <c r="N65" s="76">
        <v>4</v>
      </c>
      <c r="O65" s="67">
        <v>2530</v>
      </c>
      <c r="P65" s="68">
        <f>Table2245236891011121314151617[[#This Row],[PEMBULATAN]]*O65</f>
        <v>10120</v>
      </c>
    </row>
    <row r="66" spans="1:16" ht="24.75" customHeight="1" x14ac:dyDescent="0.2">
      <c r="A66" s="94"/>
      <c r="B66" s="79"/>
      <c r="C66" s="77" t="s">
        <v>1404</v>
      </c>
      <c r="D66" s="82" t="s">
        <v>55</v>
      </c>
      <c r="E66" s="13">
        <v>44423</v>
      </c>
      <c r="F66" s="80" t="s">
        <v>393</v>
      </c>
      <c r="G66" s="13">
        <v>44426</v>
      </c>
      <c r="H66" s="81" t="s">
        <v>1325</v>
      </c>
      <c r="I66" s="16">
        <v>65</v>
      </c>
      <c r="J66" s="16">
        <v>55</v>
      </c>
      <c r="K66" s="16">
        <v>17</v>
      </c>
      <c r="L66" s="16">
        <v>3</v>
      </c>
      <c r="M66" s="87">
        <v>15.19375</v>
      </c>
      <c r="N66" s="76">
        <v>15</v>
      </c>
      <c r="O66" s="67">
        <v>2530</v>
      </c>
      <c r="P66" s="68">
        <f>Table2245236891011121314151617[[#This Row],[PEMBULATAN]]*O66</f>
        <v>37950</v>
      </c>
    </row>
    <row r="67" spans="1:16" ht="24.75" customHeight="1" x14ac:dyDescent="0.2">
      <c r="A67" s="94"/>
      <c r="B67" s="79"/>
      <c r="C67" s="77" t="s">
        <v>1405</v>
      </c>
      <c r="D67" s="82" t="s">
        <v>55</v>
      </c>
      <c r="E67" s="13">
        <v>44423</v>
      </c>
      <c r="F67" s="80" t="s">
        <v>393</v>
      </c>
      <c r="G67" s="13">
        <v>44426</v>
      </c>
      <c r="H67" s="81" t="s">
        <v>1325</v>
      </c>
      <c r="I67" s="16">
        <v>68</v>
      </c>
      <c r="J67" s="16">
        <v>50</v>
      </c>
      <c r="K67" s="16">
        <v>13</v>
      </c>
      <c r="L67" s="16">
        <v>4</v>
      </c>
      <c r="M67" s="87">
        <v>11.05</v>
      </c>
      <c r="N67" s="76">
        <v>11</v>
      </c>
      <c r="O67" s="67">
        <v>2530</v>
      </c>
      <c r="P67" s="68">
        <f>Table2245236891011121314151617[[#This Row],[PEMBULATAN]]*O67</f>
        <v>27830</v>
      </c>
    </row>
    <row r="68" spans="1:16" ht="24.75" customHeight="1" x14ac:dyDescent="0.2">
      <c r="A68" s="94"/>
      <c r="B68" s="79"/>
      <c r="C68" s="77" t="s">
        <v>1406</v>
      </c>
      <c r="D68" s="82" t="s">
        <v>55</v>
      </c>
      <c r="E68" s="13">
        <v>44423</v>
      </c>
      <c r="F68" s="80" t="s">
        <v>393</v>
      </c>
      <c r="G68" s="13">
        <v>44426</v>
      </c>
      <c r="H68" s="81" t="s">
        <v>1325</v>
      </c>
      <c r="I68" s="16">
        <v>80</v>
      </c>
      <c r="J68" s="16">
        <v>58</v>
      </c>
      <c r="K68" s="16">
        <v>20</v>
      </c>
      <c r="L68" s="16">
        <v>9</v>
      </c>
      <c r="M68" s="87">
        <v>23.2</v>
      </c>
      <c r="N68" s="76">
        <v>23</v>
      </c>
      <c r="O68" s="67">
        <v>2530</v>
      </c>
      <c r="P68" s="68">
        <f>Table2245236891011121314151617[[#This Row],[PEMBULATAN]]*O68</f>
        <v>58190</v>
      </c>
    </row>
    <row r="69" spans="1:16" ht="24.75" customHeight="1" x14ac:dyDescent="0.2">
      <c r="A69" s="94"/>
      <c r="B69" s="79"/>
      <c r="C69" s="77" t="s">
        <v>1407</v>
      </c>
      <c r="D69" s="82" t="s">
        <v>55</v>
      </c>
      <c r="E69" s="13">
        <v>44423</v>
      </c>
      <c r="F69" s="80" t="s">
        <v>393</v>
      </c>
      <c r="G69" s="13">
        <v>44426</v>
      </c>
      <c r="H69" s="81" t="s">
        <v>1325</v>
      </c>
      <c r="I69" s="16">
        <v>40</v>
      </c>
      <c r="J69" s="16">
        <v>36</v>
      </c>
      <c r="K69" s="16">
        <v>24</v>
      </c>
      <c r="L69" s="16">
        <v>3</v>
      </c>
      <c r="M69" s="87">
        <v>8.64</v>
      </c>
      <c r="N69" s="76">
        <v>9</v>
      </c>
      <c r="O69" s="67">
        <v>2530</v>
      </c>
      <c r="P69" s="68">
        <f>Table2245236891011121314151617[[#This Row],[PEMBULATAN]]*O69</f>
        <v>22770</v>
      </c>
    </row>
    <row r="70" spans="1:16" ht="24.75" customHeight="1" x14ac:dyDescent="0.2">
      <c r="A70" s="94"/>
      <c r="B70" s="79"/>
      <c r="C70" s="77" t="s">
        <v>1408</v>
      </c>
      <c r="D70" s="82" t="s">
        <v>55</v>
      </c>
      <c r="E70" s="13">
        <v>44423</v>
      </c>
      <c r="F70" s="80" t="s">
        <v>393</v>
      </c>
      <c r="G70" s="13">
        <v>44426</v>
      </c>
      <c r="H70" s="81" t="s">
        <v>1325</v>
      </c>
      <c r="I70" s="16">
        <v>94</v>
      </c>
      <c r="J70" s="16">
        <v>60</v>
      </c>
      <c r="K70" s="16">
        <v>26</v>
      </c>
      <c r="L70" s="16">
        <v>23</v>
      </c>
      <c r="M70" s="87">
        <v>36.659999999999997</v>
      </c>
      <c r="N70" s="76">
        <v>37</v>
      </c>
      <c r="O70" s="67">
        <v>2530</v>
      </c>
      <c r="P70" s="68">
        <f>Table2245236891011121314151617[[#This Row],[PEMBULATAN]]*O70</f>
        <v>93610</v>
      </c>
    </row>
    <row r="71" spans="1:16" ht="24.75" customHeight="1" x14ac:dyDescent="0.2">
      <c r="A71" s="94"/>
      <c r="B71" s="79"/>
      <c r="C71" s="77" t="s">
        <v>1409</v>
      </c>
      <c r="D71" s="82" t="s">
        <v>55</v>
      </c>
      <c r="E71" s="13">
        <v>44423</v>
      </c>
      <c r="F71" s="80" t="s">
        <v>393</v>
      </c>
      <c r="G71" s="13">
        <v>44426</v>
      </c>
      <c r="H71" s="81" t="s">
        <v>1325</v>
      </c>
      <c r="I71" s="16">
        <v>88</v>
      </c>
      <c r="J71" s="16">
        <v>59</v>
      </c>
      <c r="K71" s="16">
        <v>32</v>
      </c>
      <c r="L71" s="16">
        <v>20</v>
      </c>
      <c r="M71" s="87">
        <v>41.536000000000001</v>
      </c>
      <c r="N71" s="76">
        <v>42</v>
      </c>
      <c r="O71" s="67">
        <v>2530</v>
      </c>
      <c r="P71" s="68">
        <f>Table2245236891011121314151617[[#This Row],[PEMBULATAN]]*O71</f>
        <v>106260</v>
      </c>
    </row>
    <row r="72" spans="1:16" ht="24.75" customHeight="1" x14ac:dyDescent="0.2">
      <c r="A72" s="94"/>
      <c r="B72" s="79"/>
      <c r="C72" s="77" t="s">
        <v>1410</v>
      </c>
      <c r="D72" s="82" t="s">
        <v>55</v>
      </c>
      <c r="E72" s="13">
        <v>44423</v>
      </c>
      <c r="F72" s="80" t="s">
        <v>393</v>
      </c>
      <c r="G72" s="13">
        <v>44426</v>
      </c>
      <c r="H72" s="81" t="s">
        <v>1325</v>
      </c>
      <c r="I72" s="16">
        <v>87</v>
      </c>
      <c r="J72" s="16">
        <v>61</v>
      </c>
      <c r="K72" s="16">
        <v>20</v>
      </c>
      <c r="L72" s="16">
        <v>10</v>
      </c>
      <c r="M72" s="87">
        <v>26.535</v>
      </c>
      <c r="N72" s="76">
        <v>27</v>
      </c>
      <c r="O72" s="67">
        <v>2530</v>
      </c>
      <c r="P72" s="68">
        <f>Table2245236891011121314151617[[#This Row],[PEMBULATAN]]*O72</f>
        <v>68310</v>
      </c>
    </row>
    <row r="73" spans="1:16" ht="24.75" customHeight="1" x14ac:dyDescent="0.2">
      <c r="A73" s="94"/>
      <c r="B73" s="79"/>
      <c r="C73" s="77" t="s">
        <v>1411</v>
      </c>
      <c r="D73" s="82" t="s">
        <v>55</v>
      </c>
      <c r="E73" s="13">
        <v>44423</v>
      </c>
      <c r="F73" s="80" t="s">
        <v>393</v>
      </c>
      <c r="G73" s="13">
        <v>44426</v>
      </c>
      <c r="H73" s="81" t="s">
        <v>1325</v>
      </c>
      <c r="I73" s="16">
        <v>63</v>
      </c>
      <c r="J73" s="16">
        <v>57</v>
      </c>
      <c r="K73" s="16">
        <v>22</v>
      </c>
      <c r="L73" s="16">
        <v>6</v>
      </c>
      <c r="M73" s="87">
        <v>19.750499999999999</v>
      </c>
      <c r="N73" s="76">
        <v>20</v>
      </c>
      <c r="O73" s="67">
        <v>2530</v>
      </c>
      <c r="P73" s="68">
        <f>Table2245236891011121314151617[[#This Row],[PEMBULATAN]]*O73</f>
        <v>50600</v>
      </c>
    </row>
    <row r="74" spans="1:16" ht="24.75" customHeight="1" x14ac:dyDescent="0.2">
      <c r="A74" s="94"/>
      <c r="B74" s="79"/>
      <c r="C74" s="77" t="s">
        <v>1412</v>
      </c>
      <c r="D74" s="82" t="s">
        <v>55</v>
      </c>
      <c r="E74" s="13">
        <v>44423</v>
      </c>
      <c r="F74" s="80" t="s">
        <v>393</v>
      </c>
      <c r="G74" s="13">
        <v>44426</v>
      </c>
      <c r="H74" s="81" t="s">
        <v>1325</v>
      </c>
      <c r="I74" s="16">
        <v>70</v>
      </c>
      <c r="J74" s="16">
        <v>62</v>
      </c>
      <c r="K74" s="16">
        <v>24</v>
      </c>
      <c r="L74" s="16">
        <v>6</v>
      </c>
      <c r="M74" s="87">
        <v>26.04</v>
      </c>
      <c r="N74" s="76">
        <v>26</v>
      </c>
      <c r="O74" s="67">
        <v>2530</v>
      </c>
      <c r="P74" s="68">
        <f>Table2245236891011121314151617[[#This Row],[PEMBULATAN]]*O74</f>
        <v>65780</v>
      </c>
    </row>
    <row r="75" spans="1:16" ht="24.75" customHeight="1" x14ac:dyDescent="0.2">
      <c r="A75" s="94"/>
      <c r="B75" s="79"/>
      <c r="C75" s="77" t="s">
        <v>1413</v>
      </c>
      <c r="D75" s="82" t="s">
        <v>55</v>
      </c>
      <c r="E75" s="13">
        <v>44423</v>
      </c>
      <c r="F75" s="80" t="s">
        <v>393</v>
      </c>
      <c r="G75" s="13">
        <v>44426</v>
      </c>
      <c r="H75" s="81" t="s">
        <v>1325</v>
      </c>
      <c r="I75" s="16">
        <v>56</v>
      </c>
      <c r="J75" s="16">
        <v>43</v>
      </c>
      <c r="K75" s="16">
        <v>23</v>
      </c>
      <c r="L75" s="16">
        <v>6</v>
      </c>
      <c r="M75" s="87">
        <v>13.846</v>
      </c>
      <c r="N75" s="76">
        <v>14</v>
      </c>
      <c r="O75" s="67">
        <v>2530</v>
      </c>
      <c r="P75" s="68">
        <f>Table2245236891011121314151617[[#This Row],[PEMBULATAN]]*O75</f>
        <v>35420</v>
      </c>
    </row>
    <row r="76" spans="1:16" ht="24.75" customHeight="1" x14ac:dyDescent="0.2">
      <c r="A76" s="94"/>
      <c r="B76" s="79"/>
      <c r="C76" s="77" t="s">
        <v>1414</v>
      </c>
      <c r="D76" s="82" t="s">
        <v>55</v>
      </c>
      <c r="E76" s="13">
        <v>44423</v>
      </c>
      <c r="F76" s="80" t="s">
        <v>393</v>
      </c>
      <c r="G76" s="13">
        <v>44426</v>
      </c>
      <c r="H76" s="81" t="s">
        <v>1325</v>
      </c>
      <c r="I76" s="16">
        <v>94</v>
      </c>
      <c r="J76" s="16">
        <v>58</v>
      </c>
      <c r="K76" s="16">
        <v>24</v>
      </c>
      <c r="L76" s="16">
        <v>12</v>
      </c>
      <c r="M76" s="87">
        <v>32.712000000000003</v>
      </c>
      <c r="N76" s="76">
        <v>33</v>
      </c>
      <c r="O76" s="67">
        <v>2530</v>
      </c>
      <c r="P76" s="68">
        <f>Table2245236891011121314151617[[#This Row],[PEMBULATAN]]*O76</f>
        <v>83490</v>
      </c>
    </row>
    <row r="77" spans="1:16" ht="24.75" customHeight="1" x14ac:dyDescent="0.2">
      <c r="A77" s="94"/>
      <c r="B77" s="79"/>
      <c r="C77" s="77" t="s">
        <v>1415</v>
      </c>
      <c r="D77" s="82" t="s">
        <v>55</v>
      </c>
      <c r="E77" s="13">
        <v>44423</v>
      </c>
      <c r="F77" s="80" t="s">
        <v>393</v>
      </c>
      <c r="G77" s="13">
        <v>44426</v>
      </c>
      <c r="H77" s="81" t="s">
        <v>1325</v>
      </c>
      <c r="I77" s="16">
        <v>90</v>
      </c>
      <c r="J77" s="16">
        <v>66</v>
      </c>
      <c r="K77" s="16">
        <v>30</v>
      </c>
      <c r="L77" s="16">
        <v>10</v>
      </c>
      <c r="M77" s="87">
        <v>44.55</v>
      </c>
      <c r="N77" s="76">
        <v>45</v>
      </c>
      <c r="O77" s="67">
        <v>2530</v>
      </c>
      <c r="P77" s="68">
        <f>Table2245236891011121314151617[[#This Row],[PEMBULATAN]]*O77</f>
        <v>113850</v>
      </c>
    </row>
    <row r="78" spans="1:16" ht="24.75" customHeight="1" x14ac:dyDescent="0.2">
      <c r="A78" s="94"/>
      <c r="B78" s="79"/>
      <c r="C78" s="77" t="s">
        <v>1416</v>
      </c>
      <c r="D78" s="82" t="s">
        <v>55</v>
      </c>
      <c r="E78" s="13">
        <v>44423</v>
      </c>
      <c r="F78" s="80" t="s">
        <v>393</v>
      </c>
      <c r="G78" s="13">
        <v>44426</v>
      </c>
      <c r="H78" s="81" t="s">
        <v>1325</v>
      </c>
      <c r="I78" s="16">
        <v>108</v>
      </c>
      <c r="J78" s="16">
        <v>59</v>
      </c>
      <c r="K78" s="16">
        <v>25</v>
      </c>
      <c r="L78" s="16">
        <v>23</v>
      </c>
      <c r="M78" s="87">
        <v>39.825000000000003</v>
      </c>
      <c r="N78" s="76">
        <v>40</v>
      </c>
      <c r="O78" s="67">
        <v>2530</v>
      </c>
      <c r="P78" s="68">
        <f>Table2245236891011121314151617[[#This Row],[PEMBULATAN]]*O78</f>
        <v>101200</v>
      </c>
    </row>
    <row r="79" spans="1:16" ht="24.75" customHeight="1" x14ac:dyDescent="0.2">
      <c r="A79" s="94"/>
      <c r="B79" s="79"/>
      <c r="C79" s="77" t="s">
        <v>1417</v>
      </c>
      <c r="D79" s="82" t="s">
        <v>55</v>
      </c>
      <c r="E79" s="13">
        <v>44423</v>
      </c>
      <c r="F79" s="80" t="s">
        <v>393</v>
      </c>
      <c r="G79" s="13">
        <v>44426</v>
      </c>
      <c r="H79" s="81" t="s">
        <v>1325</v>
      </c>
      <c r="I79" s="16">
        <v>68</v>
      </c>
      <c r="J79" s="16">
        <v>63</v>
      </c>
      <c r="K79" s="16">
        <v>33</v>
      </c>
      <c r="L79" s="16">
        <v>10</v>
      </c>
      <c r="M79" s="87">
        <v>35.343000000000004</v>
      </c>
      <c r="N79" s="76">
        <v>36</v>
      </c>
      <c r="O79" s="67">
        <v>2530</v>
      </c>
      <c r="P79" s="68">
        <f>Table2245236891011121314151617[[#This Row],[PEMBULATAN]]*O79</f>
        <v>91080</v>
      </c>
    </row>
    <row r="80" spans="1:16" ht="24.75" customHeight="1" x14ac:dyDescent="0.2">
      <c r="A80" s="94"/>
      <c r="B80" s="79"/>
      <c r="C80" s="77" t="s">
        <v>1418</v>
      </c>
      <c r="D80" s="82" t="s">
        <v>55</v>
      </c>
      <c r="E80" s="13">
        <v>44423</v>
      </c>
      <c r="F80" s="80" t="s">
        <v>393</v>
      </c>
      <c r="G80" s="13">
        <v>44426</v>
      </c>
      <c r="H80" s="81" t="s">
        <v>1325</v>
      </c>
      <c r="I80" s="16">
        <v>53</v>
      </c>
      <c r="J80" s="16">
        <v>42</v>
      </c>
      <c r="K80" s="16">
        <v>18</v>
      </c>
      <c r="L80" s="16">
        <v>5</v>
      </c>
      <c r="M80" s="87">
        <v>10.016999999999999</v>
      </c>
      <c r="N80" s="76">
        <v>10</v>
      </c>
      <c r="O80" s="67">
        <v>2530</v>
      </c>
      <c r="P80" s="68">
        <f>Table2245236891011121314151617[[#This Row],[PEMBULATAN]]*O80</f>
        <v>25300</v>
      </c>
    </row>
    <row r="81" spans="1:16" ht="24.75" customHeight="1" x14ac:dyDescent="0.2">
      <c r="A81" s="94"/>
      <c r="B81" s="79"/>
      <c r="C81" s="77" t="s">
        <v>1419</v>
      </c>
      <c r="D81" s="82" t="s">
        <v>55</v>
      </c>
      <c r="E81" s="13">
        <v>44423</v>
      </c>
      <c r="F81" s="80" t="s">
        <v>393</v>
      </c>
      <c r="G81" s="13">
        <v>44426</v>
      </c>
      <c r="H81" s="81" t="s">
        <v>1325</v>
      </c>
      <c r="I81" s="16">
        <v>92</v>
      </c>
      <c r="J81" s="16">
        <v>53</v>
      </c>
      <c r="K81" s="16">
        <v>38</v>
      </c>
      <c r="L81" s="16">
        <v>21</v>
      </c>
      <c r="M81" s="87">
        <v>46.322000000000003</v>
      </c>
      <c r="N81" s="76">
        <v>47</v>
      </c>
      <c r="O81" s="67">
        <v>2530</v>
      </c>
      <c r="P81" s="68">
        <f>Table2245236891011121314151617[[#This Row],[PEMBULATAN]]*O81</f>
        <v>118910</v>
      </c>
    </row>
    <row r="82" spans="1:16" ht="24.75" customHeight="1" x14ac:dyDescent="0.2">
      <c r="A82" s="94"/>
      <c r="B82" s="79"/>
      <c r="C82" s="77" t="s">
        <v>1420</v>
      </c>
      <c r="D82" s="82" t="s">
        <v>55</v>
      </c>
      <c r="E82" s="13">
        <v>44423</v>
      </c>
      <c r="F82" s="80" t="s">
        <v>393</v>
      </c>
      <c r="G82" s="13">
        <v>44426</v>
      </c>
      <c r="H82" s="81" t="s">
        <v>1325</v>
      </c>
      <c r="I82" s="16">
        <v>93</v>
      </c>
      <c r="J82" s="16">
        <v>62</v>
      </c>
      <c r="K82" s="16">
        <v>34</v>
      </c>
      <c r="L82" s="16">
        <v>28</v>
      </c>
      <c r="M82" s="87">
        <v>49.011000000000003</v>
      </c>
      <c r="N82" s="76">
        <v>49</v>
      </c>
      <c r="O82" s="67">
        <v>2530</v>
      </c>
      <c r="P82" s="68">
        <f>Table2245236891011121314151617[[#This Row],[PEMBULATAN]]*O82</f>
        <v>123970</v>
      </c>
    </row>
    <row r="83" spans="1:16" ht="24.75" customHeight="1" x14ac:dyDescent="0.2">
      <c r="A83" s="94"/>
      <c r="B83" s="79"/>
      <c r="C83" s="77" t="s">
        <v>1421</v>
      </c>
      <c r="D83" s="82" t="s">
        <v>55</v>
      </c>
      <c r="E83" s="13">
        <v>44423</v>
      </c>
      <c r="F83" s="80" t="s">
        <v>393</v>
      </c>
      <c r="G83" s="13">
        <v>44426</v>
      </c>
      <c r="H83" s="81" t="s">
        <v>1325</v>
      </c>
      <c r="I83" s="16">
        <v>98</v>
      </c>
      <c r="J83" s="16">
        <v>60</v>
      </c>
      <c r="K83" s="16">
        <v>32</v>
      </c>
      <c r="L83" s="16">
        <v>22</v>
      </c>
      <c r="M83" s="87">
        <v>47.04</v>
      </c>
      <c r="N83" s="76">
        <v>47</v>
      </c>
      <c r="O83" s="67">
        <v>2530</v>
      </c>
      <c r="P83" s="68">
        <f>Table2245236891011121314151617[[#This Row],[PEMBULATAN]]*O83</f>
        <v>118910</v>
      </c>
    </row>
    <row r="84" spans="1:16" ht="24.75" customHeight="1" x14ac:dyDescent="0.2">
      <c r="A84" s="94"/>
      <c r="B84" s="79"/>
      <c r="C84" s="77" t="s">
        <v>1422</v>
      </c>
      <c r="D84" s="82" t="s">
        <v>55</v>
      </c>
      <c r="E84" s="13">
        <v>44423</v>
      </c>
      <c r="F84" s="80" t="s">
        <v>393</v>
      </c>
      <c r="G84" s="13">
        <v>44426</v>
      </c>
      <c r="H84" s="81" t="s">
        <v>1325</v>
      </c>
      <c r="I84" s="16">
        <v>63</v>
      </c>
      <c r="J84" s="16">
        <v>46</v>
      </c>
      <c r="K84" s="16">
        <v>17</v>
      </c>
      <c r="L84" s="16">
        <v>4</v>
      </c>
      <c r="M84" s="87">
        <v>12.3165</v>
      </c>
      <c r="N84" s="76">
        <v>13</v>
      </c>
      <c r="O84" s="67">
        <v>2530</v>
      </c>
      <c r="P84" s="68">
        <f>Table2245236891011121314151617[[#This Row],[PEMBULATAN]]*O84</f>
        <v>32890</v>
      </c>
    </row>
    <row r="85" spans="1:16" ht="24.75" customHeight="1" x14ac:dyDescent="0.2">
      <c r="A85" s="94"/>
      <c r="B85" s="79"/>
      <c r="C85" s="77" t="s">
        <v>1423</v>
      </c>
      <c r="D85" s="82" t="s">
        <v>55</v>
      </c>
      <c r="E85" s="13">
        <v>44423</v>
      </c>
      <c r="F85" s="80" t="s">
        <v>393</v>
      </c>
      <c r="G85" s="13">
        <v>44426</v>
      </c>
      <c r="H85" s="81" t="s">
        <v>1325</v>
      </c>
      <c r="I85" s="16">
        <v>40</v>
      </c>
      <c r="J85" s="16">
        <v>37</v>
      </c>
      <c r="K85" s="16">
        <v>22</v>
      </c>
      <c r="L85" s="16">
        <v>6</v>
      </c>
      <c r="M85" s="87">
        <v>8.14</v>
      </c>
      <c r="N85" s="76">
        <v>8</v>
      </c>
      <c r="O85" s="67">
        <v>2530</v>
      </c>
      <c r="P85" s="68">
        <f>Table2245236891011121314151617[[#This Row],[PEMBULATAN]]*O85</f>
        <v>20240</v>
      </c>
    </row>
    <row r="86" spans="1:16" ht="24.75" customHeight="1" x14ac:dyDescent="0.2">
      <c r="A86" s="94"/>
      <c r="B86" s="79"/>
      <c r="C86" s="77" t="s">
        <v>1424</v>
      </c>
      <c r="D86" s="82" t="s">
        <v>55</v>
      </c>
      <c r="E86" s="13">
        <v>44423</v>
      </c>
      <c r="F86" s="80" t="s">
        <v>393</v>
      </c>
      <c r="G86" s="13">
        <v>44426</v>
      </c>
      <c r="H86" s="81" t="s">
        <v>1325</v>
      </c>
      <c r="I86" s="16">
        <v>98</v>
      </c>
      <c r="J86" s="16">
        <v>60</v>
      </c>
      <c r="K86" s="16">
        <v>28</v>
      </c>
      <c r="L86" s="16">
        <v>20</v>
      </c>
      <c r="M86" s="87">
        <v>41.16</v>
      </c>
      <c r="N86" s="76">
        <v>41</v>
      </c>
      <c r="O86" s="67">
        <v>2530</v>
      </c>
      <c r="P86" s="68">
        <f>Table2245236891011121314151617[[#This Row],[PEMBULATAN]]*O86</f>
        <v>103730</v>
      </c>
    </row>
    <row r="87" spans="1:16" ht="24.75" customHeight="1" x14ac:dyDescent="0.2">
      <c r="A87" s="94"/>
      <c r="B87" s="79"/>
      <c r="C87" s="77" t="s">
        <v>1425</v>
      </c>
      <c r="D87" s="82" t="s">
        <v>55</v>
      </c>
      <c r="E87" s="13">
        <v>44423</v>
      </c>
      <c r="F87" s="80" t="s">
        <v>393</v>
      </c>
      <c r="G87" s="13">
        <v>44426</v>
      </c>
      <c r="H87" s="81" t="s">
        <v>1325</v>
      </c>
      <c r="I87" s="16">
        <v>64</v>
      </c>
      <c r="J87" s="16">
        <v>58</v>
      </c>
      <c r="K87" s="16">
        <v>23</v>
      </c>
      <c r="L87" s="16">
        <v>8</v>
      </c>
      <c r="M87" s="87">
        <v>21.344000000000001</v>
      </c>
      <c r="N87" s="76">
        <v>22</v>
      </c>
      <c r="O87" s="67">
        <v>2530</v>
      </c>
      <c r="P87" s="68">
        <f>Table2245236891011121314151617[[#This Row],[PEMBULATAN]]*O87</f>
        <v>55660</v>
      </c>
    </row>
    <row r="88" spans="1:16" ht="24.75" customHeight="1" x14ac:dyDescent="0.2">
      <c r="A88" s="94"/>
      <c r="B88" s="79"/>
      <c r="C88" s="77" t="s">
        <v>1426</v>
      </c>
      <c r="D88" s="82" t="s">
        <v>55</v>
      </c>
      <c r="E88" s="13">
        <v>44423</v>
      </c>
      <c r="F88" s="80" t="s">
        <v>393</v>
      </c>
      <c r="G88" s="13">
        <v>44426</v>
      </c>
      <c r="H88" s="81" t="s">
        <v>1325</v>
      </c>
      <c r="I88" s="16">
        <v>67</v>
      </c>
      <c r="J88" s="16">
        <v>35</v>
      </c>
      <c r="K88" s="16">
        <v>22</v>
      </c>
      <c r="L88" s="16">
        <v>8</v>
      </c>
      <c r="M88" s="87">
        <v>12.897500000000001</v>
      </c>
      <c r="N88" s="76">
        <v>13</v>
      </c>
      <c r="O88" s="67">
        <v>2530</v>
      </c>
      <c r="P88" s="68">
        <f>Table2245236891011121314151617[[#This Row],[PEMBULATAN]]*O88</f>
        <v>32890</v>
      </c>
    </row>
    <row r="89" spans="1:16" ht="24.75" customHeight="1" x14ac:dyDescent="0.2">
      <c r="A89" s="94"/>
      <c r="B89" s="79"/>
      <c r="C89" s="77" t="s">
        <v>1427</v>
      </c>
      <c r="D89" s="82" t="s">
        <v>55</v>
      </c>
      <c r="E89" s="13">
        <v>44423</v>
      </c>
      <c r="F89" s="80" t="s">
        <v>393</v>
      </c>
      <c r="G89" s="13">
        <v>44426</v>
      </c>
      <c r="H89" s="81" t="s">
        <v>1325</v>
      </c>
      <c r="I89" s="16">
        <v>85</v>
      </c>
      <c r="J89" s="16">
        <v>68</v>
      </c>
      <c r="K89" s="16">
        <v>24</v>
      </c>
      <c r="L89" s="16">
        <v>15</v>
      </c>
      <c r="M89" s="87">
        <v>34.68</v>
      </c>
      <c r="N89" s="76">
        <v>35</v>
      </c>
      <c r="O89" s="67">
        <v>2530</v>
      </c>
      <c r="P89" s="68">
        <f>Table2245236891011121314151617[[#This Row],[PEMBULATAN]]*O89</f>
        <v>88550</v>
      </c>
    </row>
    <row r="90" spans="1:16" ht="24.75" customHeight="1" x14ac:dyDescent="0.2">
      <c r="A90" s="94"/>
      <c r="B90" s="79"/>
      <c r="C90" s="77" t="s">
        <v>1428</v>
      </c>
      <c r="D90" s="82" t="s">
        <v>55</v>
      </c>
      <c r="E90" s="13">
        <v>44423</v>
      </c>
      <c r="F90" s="80" t="s">
        <v>393</v>
      </c>
      <c r="G90" s="13">
        <v>44426</v>
      </c>
      <c r="H90" s="81" t="s">
        <v>1325</v>
      </c>
      <c r="I90" s="16">
        <v>100</v>
      </c>
      <c r="J90" s="16">
        <v>63</v>
      </c>
      <c r="K90" s="16">
        <v>33</v>
      </c>
      <c r="L90" s="16">
        <v>17</v>
      </c>
      <c r="M90" s="87">
        <v>51.975000000000001</v>
      </c>
      <c r="N90" s="76">
        <v>52</v>
      </c>
      <c r="O90" s="67">
        <v>2530</v>
      </c>
      <c r="P90" s="68">
        <f>Table2245236891011121314151617[[#This Row],[PEMBULATAN]]*O90</f>
        <v>131560</v>
      </c>
    </row>
    <row r="91" spans="1:16" ht="24.75" customHeight="1" x14ac:dyDescent="0.2">
      <c r="A91" s="94"/>
      <c r="B91" s="79"/>
      <c r="C91" s="77" t="s">
        <v>1429</v>
      </c>
      <c r="D91" s="82" t="s">
        <v>55</v>
      </c>
      <c r="E91" s="13">
        <v>44423</v>
      </c>
      <c r="F91" s="80" t="s">
        <v>393</v>
      </c>
      <c r="G91" s="13">
        <v>44426</v>
      </c>
      <c r="H91" s="81" t="s">
        <v>1325</v>
      </c>
      <c r="I91" s="16">
        <v>78</v>
      </c>
      <c r="J91" s="16">
        <v>60</v>
      </c>
      <c r="K91" s="16">
        <v>32</v>
      </c>
      <c r="L91" s="16">
        <v>14</v>
      </c>
      <c r="M91" s="87">
        <v>37.44</v>
      </c>
      <c r="N91" s="76">
        <v>38</v>
      </c>
      <c r="O91" s="67">
        <v>2530</v>
      </c>
      <c r="P91" s="68">
        <f>Table2245236891011121314151617[[#This Row],[PEMBULATAN]]*O91</f>
        <v>96140</v>
      </c>
    </row>
    <row r="92" spans="1:16" ht="24.75" customHeight="1" x14ac:dyDescent="0.2">
      <c r="A92" s="94"/>
      <c r="B92" s="79"/>
      <c r="C92" s="77" t="s">
        <v>1430</v>
      </c>
      <c r="D92" s="82" t="s">
        <v>55</v>
      </c>
      <c r="E92" s="13">
        <v>44423</v>
      </c>
      <c r="F92" s="80" t="s">
        <v>393</v>
      </c>
      <c r="G92" s="13">
        <v>44426</v>
      </c>
      <c r="H92" s="81" t="s">
        <v>1325</v>
      </c>
      <c r="I92" s="16">
        <v>70</v>
      </c>
      <c r="J92" s="16">
        <v>64</v>
      </c>
      <c r="K92" s="16">
        <v>17</v>
      </c>
      <c r="L92" s="16">
        <v>7</v>
      </c>
      <c r="M92" s="87">
        <v>19.04</v>
      </c>
      <c r="N92" s="76">
        <v>19</v>
      </c>
      <c r="O92" s="67">
        <v>2530</v>
      </c>
      <c r="P92" s="68">
        <f>Table2245236891011121314151617[[#This Row],[PEMBULATAN]]*O92</f>
        <v>48070</v>
      </c>
    </row>
    <row r="93" spans="1:16" ht="24.75" customHeight="1" x14ac:dyDescent="0.2">
      <c r="A93" s="94"/>
      <c r="B93" s="79"/>
      <c r="C93" s="77" t="s">
        <v>1431</v>
      </c>
      <c r="D93" s="82" t="s">
        <v>55</v>
      </c>
      <c r="E93" s="13">
        <v>44423</v>
      </c>
      <c r="F93" s="80" t="s">
        <v>393</v>
      </c>
      <c r="G93" s="13">
        <v>44426</v>
      </c>
      <c r="H93" s="81" t="s">
        <v>1325</v>
      </c>
      <c r="I93" s="16">
        <v>80</v>
      </c>
      <c r="J93" s="16">
        <v>65</v>
      </c>
      <c r="K93" s="16">
        <v>37</v>
      </c>
      <c r="L93" s="16">
        <v>9</v>
      </c>
      <c r="M93" s="87">
        <v>48.1</v>
      </c>
      <c r="N93" s="76">
        <v>48</v>
      </c>
      <c r="O93" s="67">
        <v>2530</v>
      </c>
      <c r="P93" s="68">
        <f>Table2245236891011121314151617[[#This Row],[PEMBULATAN]]*O93</f>
        <v>121440</v>
      </c>
    </row>
    <row r="94" spans="1:16" ht="24.75" customHeight="1" x14ac:dyDescent="0.2">
      <c r="A94" s="94"/>
      <c r="B94" s="79"/>
      <c r="C94" s="77" t="s">
        <v>1432</v>
      </c>
      <c r="D94" s="82" t="s">
        <v>55</v>
      </c>
      <c r="E94" s="13">
        <v>44423</v>
      </c>
      <c r="F94" s="80" t="s">
        <v>393</v>
      </c>
      <c r="G94" s="13">
        <v>44426</v>
      </c>
      <c r="H94" s="81" t="s">
        <v>1325</v>
      </c>
      <c r="I94" s="16">
        <v>54</v>
      </c>
      <c r="J94" s="16">
        <v>53</v>
      </c>
      <c r="K94" s="16">
        <v>20</v>
      </c>
      <c r="L94" s="16">
        <v>4</v>
      </c>
      <c r="M94" s="87">
        <v>14.31</v>
      </c>
      <c r="N94" s="76">
        <v>15</v>
      </c>
      <c r="O94" s="67">
        <v>2530</v>
      </c>
      <c r="P94" s="68">
        <f>Table2245236891011121314151617[[#This Row],[PEMBULATAN]]*O94</f>
        <v>37950</v>
      </c>
    </row>
    <row r="95" spans="1:16" ht="24.75" customHeight="1" x14ac:dyDescent="0.2">
      <c r="A95" s="94"/>
      <c r="B95" s="79"/>
      <c r="C95" s="77" t="s">
        <v>1433</v>
      </c>
      <c r="D95" s="82" t="s">
        <v>55</v>
      </c>
      <c r="E95" s="13">
        <v>44423</v>
      </c>
      <c r="F95" s="80" t="s">
        <v>393</v>
      </c>
      <c r="G95" s="13">
        <v>44426</v>
      </c>
      <c r="H95" s="81" t="s">
        <v>1325</v>
      </c>
      <c r="I95" s="16">
        <v>90</v>
      </c>
      <c r="J95" s="16">
        <v>54</v>
      </c>
      <c r="K95" s="16">
        <v>42</v>
      </c>
      <c r="L95" s="16">
        <v>12</v>
      </c>
      <c r="M95" s="87">
        <v>51.03</v>
      </c>
      <c r="N95" s="76">
        <v>51</v>
      </c>
      <c r="O95" s="67">
        <v>2530</v>
      </c>
      <c r="P95" s="68">
        <f>Table2245236891011121314151617[[#This Row],[PEMBULATAN]]*O95</f>
        <v>129030</v>
      </c>
    </row>
    <row r="96" spans="1:16" ht="24.75" customHeight="1" x14ac:dyDescent="0.2">
      <c r="A96" s="94"/>
      <c r="B96" s="79"/>
      <c r="C96" s="77" t="s">
        <v>1434</v>
      </c>
      <c r="D96" s="82" t="s">
        <v>55</v>
      </c>
      <c r="E96" s="13">
        <v>44423</v>
      </c>
      <c r="F96" s="80" t="s">
        <v>393</v>
      </c>
      <c r="G96" s="13">
        <v>44426</v>
      </c>
      <c r="H96" s="81" t="s">
        <v>1325</v>
      </c>
      <c r="I96" s="16">
        <v>83</v>
      </c>
      <c r="J96" s="16">
        <v>58</v>
      </c>
      <c r="K96" s="16">
        <v>30</v>
      </c>
      <c r="L96" s="16">
        <v>17</v>
      </c>
      <c r="M96" s="87">
        <v>36.104999999999997</v>
      </c>
      <c r="N96" s="76">
        <v>36</v>
      </c>
      <c r="O96" s="67">
        <v>2530</v>
      </c>
      <c r="P96" s="68">
        <f>Table2245236891011121314151617[[#This Row],[PEMBULATAN]]*O96</f>
        <v>91080</v>
      </c>
    </row>
    <row r="97" spans="1:16" ht="24.75" customHeight="1" x14ac:dyDescent="0.2">
      <c r="A97" s="94"/>
      <c r="B97" s="79"/>
      <c r="C97" s="77" t="s">
        <v>1435</v>
      </c>
      <c r="D97" s="82" t="s">
        <v>55</v>
      </c>
      <c r="E97" s="13">
        <v>44423</v>
      </c>
      <c r="F97" s="80" t="s">
        <v>393</v>
      </c>
      <c r="G97" s="13">
        <v>44426</v>
      </c>
      <c r="H97" s="81" t="s">
        <v>1325</v>
      </c>
      <c r="I97" s="16">
        <v>80</v>
      </c>
      <c r="J97" s="16">
        <v>58</v>
      </c>
      <c r="K97" s="16">
        <v>24</v>
      </c>
      <c r="L97" s="16">
        <v>8</v>
      </c>
      <c r="M97" s="87">
        <v>27.84</v>
      </c>
      <c r="N97" s="76">
        <v>28</v>
      </c>
      <c r="O97" s="67">
        <v>2530</v>
      </c>
      <c r="P97" s="68">
        <f>Table2245236891011121314151617[[#This Row],[PEMBULATAN]]*O97</f>
        <v>70840</v>
      </c>
    </row>
    <row r="98" spans="1:16" ht="24.75" customHeight="1" x14ac:dyDescent="0.2">
      <c r="A98" s="94"/>
      <c r="B98" s="79"/>
      <c r="C98" s="77" t="s">
        <v>1436</v>
      </c>
      <c r="D98" s="82" t="s">
        <v>55</v>
      </c>
      <c r="E98" s="13">
        <v>44423</v>
      </c>
      <c r="F98" s="80" t="s">
        <v>393</v>
      </c>
      <c r="G98" s="13">
        <v>44426</v>
      </c>
      <c r="H98" s="81" t="s">
        <v>1325</v>
      </c>
      <c r="I98" s="16">
        <v>90</v>
      </c>
      <c r="J98" s="16">
        <v>64</v>
      </c>
      <c r="K98" s="16">
        <v>28</v>
      </c>
      <c r="L98" s="16">
        <v>14</v>
      </c>
      <c r="M98" s="87">
        <v>40.32</v>
      </c>
      <c r="N98" s="76">
        <v>41</v>
      </c>
      <c r="O98" s="67">
        <v>2530</v>
      </c>
      <c r="P98" s="68">
        <f>Table2245236891011121314151617[[#This Row],[PEMBULATAN]]*O98</f>
        <v>103730</v>
      </c>
    </row>
    <row r="99" spans="1:16" ht="24.75" customHeight="1" x14ac:dyDescent="0.2">
      <c r="A99" s="94"/>
      <c r="B99" s="79"/>
      <c r="C99" s="77" t="s">
        <v>1437</v>
      </c>
      <c r="D99" s="82" t="s">
        <v>55</v>
      </c>
      <c r="E99" s="13">
        <v>44423</v>
      </c>
      <c r="F99" s="80" t="s">
        <v>393</v>
      </c>
      <c r="G99" s="13">
        <v>44426</v>
      </c>
      <c r="H99" s="81" t="s">
        <v>1325</v>
      </c>
      <c r="I99" s="16">
        <v>66</v>
      </c>
      <c r="J99" s="16">
        <v>62</v>
      </c>
      <c r="K99" s="16">
        <v>30</v>
      </c>
      <c r="L99" s="16">
        <v>5</v>
      </c>
      <c r="M99" s="87">
        <v>30.69</v>
      </c>
      <c r="N99" s="76">
        <v>31</v>
      </c>
      <c r="O99" s="67">
        <v>2530</v>
      </c>
      <c r="P99" s="68">
        <f>Table2245236891011121314151617[[#This Row],[PEMBULATAN]]*O99</f>
        <v>78430</v>
      </c>
    </row>
    <row r="100" spans="1:16" ht="24.75" customHeight="1" x14ac:dyDescent="0.2">
      <c r="A100" s="94"/>
      <c r="B100" s="79"/>
      <c r="C100" s="77" t="s">
        <v>1438</v>
      </c>
      <c r="D100" s="82" t="s">
        <v>55</v>
      </c>
      <c r="E100" s="13">
        <v>44423</v>
      </c>
      <c r="F100" s="80" t="s">
        <v>393</v>
      </c>
      <c r="G100" s="13">
        <v>44426</v>
      </c>
      <c r="H100" s="81" t="s">
        <v>1325</v>
      </c>
      <c r="I100" s="16">
        <v>65</v>
      </c>
      <c r="J100" s="16">
        <v>40</v>
      </c>
      <c r="K100" s="16">
        <v>22</v>
      </c>
      <c r="L100" s="16">
        <v>4</v>
      </c>
      <c r="M100" s="87">
        <v>14.3</v>
      </c>
      <c r="N100" s="76">
        <v>15</v>
      </c>
      <c r="O100" s="67">
        <v>2530</v>
      </c>
      <c r="P100" s="68">
        <f>Table2245236891011121314151617[[#This Row],[PEMBULATAN]]*O100</f>
        <v>37950</v>
      </c>
    </row>
    <row r="101" spans="1:16" ht="24.75" customHeight="1" x14ac:dyDescent="0.2">
      <c r="A101" s="94"/>
      <c r="B101" s="79"/>
      <c r="C101" s="77" t="s">
        <v>1439</v>
      </c>
      <c r="D101" s="82" t="s">
        <v>55</v>
      </c>
      <c r="E101" s="13">
        <v>44423</v>
      </c>
      <c r="F101" s="80" t="s">
        <v>393</v>
      </c>
      <c r="G101" s="13">
        <v>44426</v>
      </c>
      <c r="H101" s="81" t="s">
        <v>1325</v>
      </c>
      <c r="I101" s="16">
        <v>57</v>
      </c>
      <c r="J101" s="16">
        <v>33</v>
      </c>
      <c r="K101" s="16">
        <v>20</v>
      </c>
      <c r="L101" s="16">
        <v>4</v>
      </c>
      <c r="M101" s="87">
        <v>9.4049999999999994</v>
      </c>
      <c r="N101" s="76">
        <v>10</v>
      </c>
      <c r="O101" s="67">
        <v>2530</v>
      </c>
      <c r="P101" s="68">
        <f>Table2245236891011121314151617[[#This Row],[PEMBULATAN]]*O101</f>
        <v>25300</v>
      </c>
    </row>
    <row r="102" spans="1:16" ht="24.75" customHeight="1" x14ac:dyDescent="0.2">
      <c r="A102" s="94"/>
      <c r="B102" s="79"/>
      <c r="C102" s="77" t="s">
        <v>1440</v>
      </c>
      <c r="D102" s="82" t="s">
        <v>55</v>
      </c>
      <c r="E102" s="13">
        <v>44423</v>
      </c>
      <c r="F102" s="80" t="s">
        <v>393</v>
      </c>
      <c r="G102" s="13">
        <v>44426</v>
      </c>
      <c r="H102" s="81" t="s">
        <v>1325</v>
      </c>
      <c r="I102" s="16">
        <v>61</v>
      </c>
      <c r="J102" s="16">
        <v>43</v>
      </c>
      <c r="K102" s="16">
        <v>18</v>
      </c>
      <c r="L102" s="16">
        <v>4</v>
      </c>
      <c r="M102" s="87">
        <v>11.8035</v>
      </c>
      <c r="N102" s="76">
        <v>12</v>
      </c>
      <c r="O102" s="67">
        <v>2530</v>
      </c>
      <c r="P102" s="68">
        <f>Table2245236891011121314151617[[#This Row],[PEMBULATAN]]*O102</f>
        <v>30360</v>
      </c>
    </row>
    <row r="103" spans="1:16" ht="24.75" customHeight="1" x14ac:dyDescent="0.2">
      <c r="A103" s="94"/>
      <c r="B103" s="79"/>
      <c r="C103" s="77" t="s">
        <v>1441</v>
      </c>
      <c r="D103" s="82" t="s">
        <v>55</v>
      </c>
      <c r="E103" s="13">
        <v>44423</v>
      </c>
      <c r="F103" s="80" t="s">
        <v>393</v>
      </c>
      <c r="G103" s="13">
        <v>44426</v>
      </c>
      <c r="H103" s="81" t="s">
        <v>1325</v>
      </c>
      <c r="I103" s="16">
        <v>40</v>
      </c>
      <c r="J103" s="16">
        <v>26</v>
      </c>
      <c r="K103" s="16">
        <v>9</v>
      </c>
      <c r="L103" s="16">
        <v>1</v>
      </c>
      <c r="M103" s="87">
        <v>2.34</v>
      </c>
      <c r="N103" s="76">
        <v>3</v>
      </c>
      <c r="O103" s="67">
        <v>2530</v>
      </c>
      <c r="P103" s="68">
        <f>Table2245236891011121314151617[[#This Row],[PEMBULATAN]]*O103</f>
        <v>7590</v>
      </c>
    </row>
    <row r="104" spans="1:16" ht="24.75" customHeight="1" x14ac:dyDescent="0.2">
      <c r="A104" s="94"/>
      <c r="B104" s="79"/>
      <c r="C104" s="77" t="s">
        <v>1442</v>
      </c>
      <c r="D104" s="82" t="s">
        <v>55</v>
      </c>
      <c r="E104" s="13">
        <v>44423</v>
      </c>
      <c r="F104" s="80" t="s">
        <v>393</v>
      </c>
      <c r="G104" s="13">
        <v>44426</v>
      </c>
      <c r="H104" s="81" t="s">
        <v>1325</v>
      </c>
      <c r="I104" s="16">
        <v>58</v>
      </c>
      <c r="J104" s="16">
        <v>60</v>
      </c>
      <c r="K104" s="16">
        <v>22</v>
      </c>
      <c r="L104" s="16">
        <v>6</v>
      </c>
      <c r="M104" s="87">
        <v>19.14</v>
      </c>
      <c r="N104" s="76">
        <v>19</v>
      </c>
      <c r="O104" s="67">
        <v>2530</v>
      </c>
      <c r="P104" s="68">
        <f>Table2245236891011121314151617[[#This Row],[PEMBULATAN]]*O104</f>
        <v>48070</v>
      </c>
    </row>
    <row r="105" spans="1:16" ht="24.75" customHeight="1" x14ac:dyDescent="0.2">
      <c r="A105" s="94"/>
      <c r="B105" s="79"/>
      <c r="C105" s="77" t="s">
        <v>1443</v>
      </c>
      <c r="D105" s="82" t="s">
        <v>55</v>
      </c>
      <c r="E105" s="13">
        <v>44423</v>
      </c>
      <c r="F105" s="80" t="s">
        <v>393</v>
      </c>
      <c r="G105" s="13">
        <v>44426</v>
      </c>
      <c r="H105" s="81" t="s">
        <v>1325</v>
      </c>
      <c r="I105" s="16">
        <v>80</v>
      </c>
      <c r="J105" s="16">
        <v>53</v>
      </c>
      <c r="K105" s="16">
        <v>24</v>
      </c>
      <c r="L105" s="16">
        <v>7</v>
      </c>
      <c r="M105" s="87">
        <v>25.44</v>
      </c>
      <c r="N105" s="76">
        <v>26</v>
      </c>
      <c r="O105" s="67">
        <v>2530</v>
      </c>
      <c r="P105" s="68">
        <f>Table2245236891011121314151617[[#This Row],[PEMBULATAN]]*O105</f>
        <v>65780</v>
      </c>
    </row>
    <row r="106" spans="1:16" ht="24.75" customHeight="1" x14ac:dyDescent="0.2">
      <c r="A106" s="94"/>
      <c r="B106" s="79"/>
      <c r="C106" s="77" t="s">
        <v>1444</v>
      </c>
      <c r="D106" s="82" t="s">
        <v>55</v>
      </c>
      <c r="E106" s="13">
        <v>44423</v>
      </c>
      <c r="F106" s="80" t="s">
        <v>393</v>
      </c>
      <c r="G106" s="13">
        <v>44426</v>
      </c>
      <c r="H106" s="81" t="s">
        <v>1325</v>
      </c>
      <c r="I106" s="16">
        <v>91</v>
      </c>
      <c r="J106" s="16">
        <v>58</v>
      </c>
      <c r="K106" s="16">
        <v>38</v>
      </c>
      <c r="L106" s="16">
        <v>21</v>
      </c>
      <c r="M106" s="87">
        <v>50.140999999999998</v>
      </c>
      <c r="N106" s="76">
        <v>50</v>
      </c>
      <c r="O106" s="67">
        <v>2530</v>
      </c>
      <c r="P106" s="68">
        <f>Table2245236891011121314151617[[#This Row],[PEMBULATAN]]*O106</f>
        <v>126500</v>
      </c>
    </row>
    <row r="107" spans="1:16" ht="24.75" customHeight="1" x14ac:dyDescent="0.2">
      <c r="A107" s="94"/>
      <c r="B107" s="79"/>
      <c r="C107" s="77" t="s">
        <v>1445</v>
      </c>
      <c r="D107" s="82" t="s">
        <v>55</v>
      </c>
      <c r="E107" s="13">
        <v>44423</v>
      </c>
      <c r="F107" s="80" t="s">
        <v>393</v>
      </c>
      <c r="G107" s="13">
        <v>44426</v>
      </c>
      <c r="H107" s="81" t="s">
        <v>1325</v>
      </c>
      <c r="I107" s="16">
        <v>100</v>
      </c>
      <c r="J107" s="16">
        <v>65</v>
      </c>
      <c r="K107" s="16">
        <v>26</v>
      </c>
      <c r="L107" s="16">
        <v>18</v>
      </c>
      <c r="M107" s="87">
        <v>42.25</v>
      </c>
      <c r="N107" s="76">
        <v>42</v>
      </c>
      <c r="O107" s="67">
        <v>2530</v>
      </c>
      <c r="P107" s="68">
        <f>Table2245236891011121314151617[[#This Row],[PEMBULATAN]]*O107</f>
        <v>106260</v>
      </c>
    </row>
    <row r="108" spans="1:16" ht="24.75" customHeight="1" x14ac:dyDescent="0.2">
      <c r="A108" s="94"/>
      <c r="B108" s="79"/>
      <c r="C108" s="77" t="s">
        <v>1446</v>
      </c>
      <c r="D108" s="82" t="s">
        <v>55</v>
      </c>
      <c r="E108" s="13">
        <v>44423</v>
      </c>
      <c r="F108" s="80" t="s">
        <v>393</v>
      </c>
      <c r="G108" s="13">
        <v>44426</v>
      </c>
      <c r="H108" s="81" t="s">
        <v>1325</v>
      </c>
      <c r="I108" s="16">
        <v>90</v>
      </c>
      <c r="J108" s="16">
        <v>66</v>
      </c>
      <c r="K108" s="16">
        <v>29</v>
      </c>
      <c r="L108" s="16">
        <v>15</v>
      </c>
      <c r="M108" s="87">
        <v>43.064999999999998</v>
      </c>
      <c r="N108" s="76">
        <v>43</v>
      </c>
      <c r="O108" s="67">
        <v>2530</v>
      </c>
      <c r="P108" s="68">
        <f>Table2245236891011121314151617[[#This Row],[PEMBULATAN]]*O108</f>
        <v>108790</v>
      </c>
    </row>
    <row r="109" spans="1:16" ht="24.75" customHeight="1" x14ac:dyDescent="0.2">
      <c r="A109" s="94"/>
      <c r="B109" s="79"/>
      <c r="C109" s="77" t="s">
        <v>1447</v>
      </c>
      <c r="D109" s="82" t="s">
        <v>55</v>
      </c>
      <c r="E109" s="13">
        <v>44423</v>
      </c>
      <c r="F109" s="80" t="s">
        <v>393</v>
      </c>
      <c r="G109" s="13">
        <v>44426</v>
      </c>
      <c r="H109" s="81" t="s">
        <v>1325</v>
      </c>
      <c r="I109" s="16">
        <v>90</v>
      </c>
      <c r="J109" s="16">
        <v>53</v>
      </c>
      <c r="K109" s="16">
        <v>27</v>
      </c>
      <c r="L109" s="16">
        <v>11</v>
      </c>
      <c r="M109" s="87">
        <v>32.197499999999998</v>
      </c>
      <c r="N109" s="76">
        <v>32</v>
      </c>
      <c r="O109" s="67">
        <v>2530</v>
      </c>
      <c r="P109" s="68">
        <f>Table2245236891011121314151617[[#This Row],[PEMBULATAN]]*O109</f>
        <v>80960</v>
      </c>
    </row>
    <row r="110" spans="1:16" ht="24.75" customHeight="1" x14ac:dyDescent="0.2">
      <c r="A110" s="94"/>
      <c r="B110" s="79"/>
      <c r="C110" s="77" t="s">
        <v>1448</v>
      </c>
      <c r="D110" s="82" t="s">
        <v>55</v>
      </c>
      <c r="E110" s="13">
        <v>44423</v>
      </c>
      <c r="F110" s="80" t="s">
        <v>393</v>
      </c>
      <c r="G110" s="13">
        <v>44426</v>
      </c>
      <c r="H110" s="81" t="s">
        <v>1325</v>
      </c>
      <c r="I110" s="16">
        <v>80</v>
      </c>
      <c r="J110" s="16">
        <v>57</v>
      </c>
      <c r="K110" s="16">
        <v>33</v>
      </c>
      <c r="L110" s="16">
        <v>14</v>
      </c>
      <c r="M110" s="87">
        <v>37.619999999999997</v>
      </c>
      <c r="N110" s="76">
        <v>38</v>
      </c>
      <c r="O110" s="67">
        <v>2530</v>
      </c>
      <c r="P110" s="68">
        <f>Table2245236891011121314151617[[#This Row],[PEMBULATAN]]*O110</f>
        <v>96140</v>
      </c>
    </row>
    <row r="111" spans="1:16" ht="24.75" customHeight="1" x14ac:dyDescent="0.2">
      <c r="A111" s="94"/>
      <c r="B111" s="79"/>
      <c r="C111" s="77" t="s">
        <v>1449</v>
      </c>
      <c r="D111" s="82" t="s">
        <v>55</v>
      </c>
      <c r="E111" s="13">
        <v>44423</v>
      </c>
      <c r="F111" s="80" t="s">
        <v>393</v>
      </c>
      <c r="G111" s="13">
        <v>44426</v>
      </c>
      <c r="H111" s="81" t="s">
        <v>1325</v>
      </c>
      <c r="I111" s="16">
        <v>88</v>
      </c>
      <c r="J111" s="16">
        <v>63</v>
      </c>
      <c r="K111" s="16">
        <v>30</v>
      </c>
      <c r="L111" s="16">
        <v>19</v>
      </c>
      <c r="M111" s="87">
        <v>41.58</v>
      </c>
      <c r="N111" s="76">
        <v>42</v>
      </c>
      <c r="O111" s="67">
        <v>2530</v>
      </c>
      <c r="P111" s="68">
        <f>Table2245236891011121314151617[[#This Row],[PEMBULATAN]]*O111</f>
        <v>106260</v>
      </c>
    </row>
    <row r="112" spans="1:16" ht="24.75" customHeight="1" x14ac:dyDescent="0.2">
      <c r="A112" s="94"/>
      <c r="B112" s="79"/>
      <c r="C112" s="77" t="s">
        <v>1450</v>
      </c>
      <c r="D112" s="82" t="s">
        <v>55</v>
      </c>
      <c r="E112" s="13">
        <v>44423</v>
      </c>
      <c r="F112" s="80" t="s">
        <v>393</v>
      </c>
      <c r="G112" s="13">
        <v>44426</v>
      </c>
      <c r="H112" s="81" t="s">
        <v>1325</v>
      </c>
      <c r="I112" s="16">
        <v>86</v>
      </c>
      <c r="J112" s="16">
        <v>66</v>
      </c>
      <c r="K112" s="16">
        <v>22</v>
      </c>
      <c r="L112" s="16">
        <v>12</v>
      </c>
      <c r="M112" s="87">
        <v>31.218</v>
      </c>
      <c r="N112" s="76">
        <v>31</v>
      </c>
      <c r="O112" s="67">
        <v>2530</v>
      </c>
      <c r="P112" s="68">
        <f>Table2245236891011121314151617[[#This Row],[PEMBULATAN]]*O112</f>
        <v>78430</v>
      </c>
    </row>
    <row r="113" spans="1:16" ht="24.75" customHeight="1" x14ac:dyDescent="0.2">
      <c r="A113" s="94"/>
      <c r="B113" s="79"/>
      <c r="C113" s="77" t="s">
        <v>1451</v>
      </c>
      <c r="D113" s="82" t="s">
        <v>55</v>
      </c>
      <c r="E113" s="13">
        <v>44423</v>
      </c>
      <c r="F113" s="80" t="s">
        <v>393</v>
      </c>
      <c r="G113" s="13">
        <v>44426</v>
      </c>
      <c r="H113" s="81" t="s">
        <v>1325</v>
      </c>
      <c r="I113" s="16">
        <v>83</v>
      </c>
      <c r="J113" s="16">
        <v>58</v>
      </c>
      <c r="K113" s="16">
        <v>17</v>
      </c>
      <c r="L113" s="16">
        <v>11</v>
      </c>
      <c r="M113" s="87">
        <v>20.459499999999998</v>
      </c>
      <c r="N113" s="76">
        <v>21</v>
      </c>
      <c r="O113" s="67">
        <v>2530</v>
      </c>
      <c r="P113" s="68">
        <f>Table2245236891011121314151617[[#This Row],[PEMBULATAN]]*O113</f>
        <v>53130</v>
      </c>
    </row>
    <row r="114" spans="1:16" ht="24.75" customHeight="1" x14ac:dyDescent="0.2">
      <c r="A114" s="94"/>
      <c r="B114" s="79"/>
      <c r="C114" s="77" t="s">
        <v>1452</v>
      </c>
      <c r="D114" s="82" t="s">
        <v>55</v>
      </c>
      <c r="E114" s="13">
        <v>44423</v>
      </c>
      <c r="F114" s="80" t="s">
        <v>393</v>
      </c>
      <c r="G114" s="13">
        <v>44426</v>
      </c>
      <c r="H114" s="81" t="s">
        <v>1325</v>
      </c>
      <c r="I114" s="16">
        <v>77</v>
      </c>
      <c r="J114" s="16">
        <v>64</v>
      </c>
      <c r="K114" s="16">
        <v>23</v>
      </c>
      <c r="L114" s="16">
        <v>7</v>
      </c>
      <c r="M114" s="87">
        <v>28.335999999999999</v>
      </c>
      <c r="N114" s="76">
        <v>29</v>
      </c>
      <c r="O114" s="67">
        <v>2530</v>
      </c>
      <c r="P114" s="68">
        <f>Table2245236891011121314151617[[#This Row],[PEMBULATAN]]*O114</f>
        <v>73370</v>
      </c>
    </row>
    <row r="115" spans="1:16" ht="24.75" customHeight="1" x14ac:dyDescent="0.2">
      <c r="A115" s="94"/>
      <c r="B115" s="79"/>
      <c r="C115" s="77" t="s">
        <v>1453</v>
      </c>
      <c r="D115" s="82" t="s">
        <v>55</v>
      </c>
      <c r="E115" s="13">
        <v>44423</v>
      </c>
      <c r="F115" s="80" t="s">
        <v>393</v>
      </c>
      <c r="G115" s="13">
        <v>44426</v>
      </c>
      <c r="H115" s="81" t="s">
        <v>1325</v>
      </c>
      <c r="I115" s="16">
        <v>95</v>
      </c>
      <c r="J115" s="16">
        <v>60</v>
      </c>
      <c r="K115" s="16">
        <v>23</v>
      </c>
      <c r="L115" s="16">
        <v>10</v>
      </c>
      <c r="M115" s="87">
        <v>32.774999999999999</v>
      </c>
      <c r="N115" s="76">
        <v>33</v>
      </c>
      <c r="O115" s="67">
        <v>2530</v>
      </c>
      <c r="P115" s="68">
        <f>Table2245236891011121314151617[[#This Row],[PEMBULATAN]]*O115</f>
        <v>83490</v>
      </c>
    </row>
    <row r="116" spans="1:16" ht="24.75" customHeight="1" x14ac:dyDescent="0.2">
      <c r="A116" s="94"/>
      <c r="B116" s="79"/>
      <c r="C116" s="77" t="s">
        <v>1454</v>
      </c>
      <c r="D116" s="82" t="s">
        <v>55</v>
      </c>
      <c r="E116" s="13">
        <v>44423</v>
      </c>
      <c r="F116" s="80" t="s">
        <v>393</v>
      </c>
      <c r="G116" s="13">
        <v>44426</v>
      </c>
      <c r="H116" s="81" t="s">
        <v>1325</v>
      </c>
      <c r="I116" s="16">
        <v>90</v>
      </c>
      <c r="J116" s="16">
        <v>50</v>
      </c>
      <c r="K116" s="16">
        <v>25</v>
      </c>
      <c r="L116" s="16">
        <v>7</v>
      </c>
      <c r="M116" s="87">
        <v>28.125</v>
      </c>
      <c r="N116" s="76">
        <v>28</v>
      </c>
      <c r="O116" s="67">
        <v>2530</v>
      </c>
      <c r="P116" s="68">
        <f>Table2245236891011121314151617[[#This Row],[PEMBULATAN]]*O116</f>
        <v>70840</v>
      </c>
    </row>
    <row r="117" spans="1:16" ht="24.75" customHeight="1" x14ac:dyDescent="0.2">
      <c r="A117" s="94"/>
      <c r="B117" s="79"/>
      <c r="C117" s="77" t="s">
        <v>1455</v>
      </c>
      <c r="D117" s="82" t="s">
        <v>55</v>
      </c>
      <c r="E117" s="13">
        <v>44423</v>
      </c>
      <c r="F117" s="80" t="s">
        <v>393</v>
      </c>
      <c r="G117" s="13">
        <v>44426</v>
      </c>
      <c r="H117" s="81" t="s">
        <v>1325</v>
      </c>
      <c r="I117" s="16">
        <v>92</v>
      </c>
      <c r="J117" s="16">
        <v>58</v>
      </c>
      <c r="K117" s="16">
        <v>23</v>
      </c>
      <c r="L117" s="16">
        <v>15</v>
      </c>
      <c r="M117" s="87">
        <v>30.681999999999999</v>
      </c>
      <c r="N117" s="76">
        <v>31</v>
      </c>
      <c r="O117" s="67">
        <v>2530</v>
      </c>
      <c r="P117" s="68">
        <f>Table2245236891011121314151617[[#This Row],[PEMBULATAN]]*O117</f>
        <v>78430</v>
      </c>
    </row>
    <row r="118" spans="1:16" ht="24.75" customHeight="1" x14ac:dyDescent="0.2">
      <c r="A118" s="94"/>
      <c r="B118" s="79"/>
      <c r="C118" s="77" t="s">
        <v>1456</v>
      </c>
      <c r="D118" s="82" t="s">
        <v>55</v>
      </c>
      <c r="E118" s="13">
        <v>44423</v>
      </c>
      <c r="F118" s="80" t="s">
        <v>393</v>
      </c>
      <c r="G118" s="13">
        <v>44426</v>
      </c>
      <c r="H118" s="81" t="s">
        <v>1325</v>
      </c>
      <c r="I118" s="16">
        <v>96</v>
      </c>
      <c r="J118" s="16">
        <v>58</v>
      </c>
      <c r="K118" s="16">
        <v>26</v>
      </c>
      <c r="L118" s="16">
        <v>13</v>
      </c>
      <c r="M118" s="87">
        <v>36.192</v>
      </c>
      <c r="N118" s="76">
        <v>36</v>
      </c>
      <c r="O118" s="67">
        <v>2530</v>
      </c>
      <c r="P118" s="68">
        <f>Table2245236891011121314151617[[#This Row],[PEMBULATAN]]*O118</f>
        <v>91080</v>
      </c>
    </row>
    <row r="119" spans="1:16" ht="24.75" customHeight="1" x14ac:dyDescent="0.2">
      <c r="A119" s="94"/>
      <c r="B119" s="79"/>
      <c r="C119" s="77" t="s">
        <v>1457</v>
      </c>
      <c r="D119" s="82" t="s">
        <v>55</v>
      </c>
      <c r="E119" s="13">
        <v>44423</v>
      </c>
      <c r="F119" s="80" t="s">
        <v>393</v>
      </c>
      <c r="G119" s="13">
        <v>44426</v>
      </c>
      <c r="H119" s="81" t="s">
        <v>1325</v>
      </c>
      <c r="I119" s="16">
        <v>94</v>
      </c>
      <c r="J119" s="16">
        <v>62</v>
      </c>
      <c r="K119" s="16">
        <v>13</v>
      </c>
      <c r="L119" s="16">
        <v>8</v>
      </c>
      <c r="M119" s="87">
        <v>18.940999999999999</v>
      </c>
      <c r="N119" s="76">
        <v>19</v>
      </c>
      <c r="O119" s="67">
        <v>2530</v>
      </c>
      <c r="P119" s="68">
        <f>Table2245236891011121314151617[[#This Row],[PEMBULATAN]]*O119</f>
        <v>48070</v>
      </c>
    </row>
    <row r="120" spans="1:16" ht="24.75" customHeight="1" x14ac:dyDescent="0.2">
      <c r="A120" s="94"/>
      <c r="B120" s="79"/>
      <c r="C120" s="77" t="s">
        <v>1458</v>
      </c>
      <c r="D120" s="82" t="s">
        <v>55</v>
      </c>
      <c r="E120" s="13">
        <v>44423</v>
      </c>
      <c r="F120" s="80" t="s">
        <v>393</v>
      </c>
      <c r="G120" s="13">
        <v>44426</v>
      </c>
      <c r="H120" s="81" t="s">
        <v>1325</v>
      </c>
      <c r="I120" s="16">
        <v>86</v>
      </c>
      <c r="J120" s="16">
        <v>60</v>
      </c>
      <c r="K120" s="16">
        <v>32</v>
      </c>
      <c r="L120" s="16">
        <v>17</v>
      </c>
      <c r="M120" s="87">
        <v>41.28</v>
      </c>
      <c r="N120" s="76">
        <v>41</v>
      </c>
      <c r="O120" s="67">
        <v>2530</v>
      </c>
      <c r="P120" s="68">
        <f>Table2245236891011121314151617[[#This Row],[PEMBULATAN]]*O120</f>
        <v>103730</v>
      </c>
    </row>
    <row r="121" spans="1:16" ht="24.75" customHeight="1" x14ac:dyDescent="0.2">
      <c r="A121" s="94"/>
      <c r="B121" s="79"/>
      <c r="C121" s="77" t="s">
        <v>1459</v>
      </c>
      <c r="D121" s="82" t="s">
        <v>55</v>
      </c>
      <c r="E121" s="13">
        <v>44423</v>
      </c>
      <c r="F121" s="80" t="s">
        <v>393</v>
      </c>
      <c r="G121" s="13">
        <v>44426</v>
      </c>
      <c r="H121" s="81" t="s">
        <v>1325</v>
      </c>
      <c r="I121" s="16">
        <v>36</v>
      </c>
      <c r="J121" s="16">
        <v>27</v>
      </c>
      <c r="K121" s="16">
        <v>21</v>
      </c>
      <c r="L121" s="16">
        <v>3</v>
      </c>
      <c r="M121" s="87">
        <v>5.1029999999999998</v>
      </c>
      <c r="N121" s="76">
        <v>5</v>
      </c>
      <c r="O121" s="67">
        <v>2530</v>
      </c>
      <c r="P121" s="68">
        <f>Table2245236891011121314151617[[#This Row],[PEMBULATAN]]*O121</f>
        <v>12650</v>
      </c>
    </row>
    <row r="122" spans="1:16" ht="24.75" customHeight="1" x14ac:dyDescent="0.2">
      <c r="A122" s="94"/>
      <c r="B122" s="79"/>
      <c r="C122" s="77" t="s">
        <v>1460</v>
      </c>
      <c r="D122" s="82" t="s">
        <v>55</v>
      </c>
      <c r="E122" s="13">
        <v>44423</v>
      </c>
      <c r="F122" s="80" t="s">
        <v>393</v>
      </c>
      <c r="G122" s="13">
        <v>44426</v>
      </c>
      <c r="H122" s="81" t="s">
        <v>1325</v>
      </c>
      <c r="I122" s="16">
        <v>46</v>
      </c>
      <c r="J122" s="16">
        <v>28</v>
      </c>
      <c r="K122" s="16">
        <v>21</v>
      </c>
      <c r="L122" s="16">
        <v>3</v>
      </c>
      <c r="M122" s="87">
        <v>6.7619999999999996</v>
      </c>
      <c r="N122" s="76">
        <v>7</v>
      </c>
      <c r="O122" s="67">
        <v>2530</v>
      </c>
      <c r="P122" s="68">
        <f>Table2245236891011121314151617[[#This Row],[PEMBULATAN]]*O122</f>
        <v>17710</v>
      </c>
    </row>
    <row r="123" spans="1:16" ht="24.75" customHeight="1" x14ac:dyDescent="0.2">
      <c r="A123" s="94"/>
      <c r="B123" s="79"/>
      <c r="C123" s="77" t="s">
        <v>1461</v>
      </c>
      <c r="D123" s="82" t="s">
        <v>55</v>
      </c>
      <c r="E123" s="13">
        <v>44423</v>
      </c>
      <c r="F123" s="80" t="s">
        <v>393</v>
      </c>
      <c r="G123" s="13">
        <v>44426</v>
      </c>
      <c r="H123" s="81" t="s">
        <v>1325</v>
      </c>
      <c r="I123" s="16">
        <v>44</v>
      </c>
      <c r="J123" s="16">
        <v>28</v>
      </c>
      <c r="K123" s="16">
        <v>67</v>
      </c>
      <c r="L123" s="16">
        <v>3</v>
      </c>
      <c r="M123" s="87">
        <v>20.635999999999999</v>
      </c>
      <c r="N123" s="76">
        <v>21</v>
      </c>
      <c r="O123" s="67">
        <v>2530</v>
      </c>
      <c r="P123" s="68">
        <f>Table2245236891011121314151617[[#This Row],[PEMBULATAN]]*O123</f>
        <v>53130</v>
      </c>
    </row>
    <row r="124" spans="1:16" ht="24.75" customHeight="1" x14ac:dyDescent="0.2">
      <c r="A124" s="94"/>
      <c r="B124" s="79"/>
      <c r="C124" s="77" t="s">
        <v>1462</v>
      </c>
      <c r="D124" s="82" t="s">
        <v>55</v>
      </c>
      <c r="E124" s="13">
        <v>44423</v>
      </c>
      <c r="F124" s="80" t="s">
        <v>393</v>
      </c>
      <c r="G124" s="13">
        <v>44426</v>
      </c>
      <c r="H124" s="81" t="s">
        <v>1325</v>
      </c>
      <c r="I124" s="16">
        <v>52</v>
      </c>
      <c r="J124" s="16">
        <v>35</v>
      </c>
      <c r="K124" s="16">
        <v>37</v>
      </c>
      <c r="L124" s="16">
        <v>6</v>
      </c>
      <c r="M124" s="87">
        <v>16.835000000000001</v>
      </c>
      <c r="N124" s="76">
        <v>17</v>
      </c>
      <c r="O124" s="67">
        <v>2530</v>
      </c>
      <c r="P124" s="68">
        <f>Table2245236891011121314151617[[#This Row],[PEMBULATAN]]*O124</f>
        <v>43010</v>
      </c>
    </row>
    <row r="125" spans="1:16" ht="24.75" customHeight="1" x14ac:dyDescent="0.2">
      <c r="A125" s="94"/>
      <c r="B125" s="79"/>
      <c r="C125" s="77" t="s">
        <v>1463</v>
      </c>
      <c r="D125" s="82" t="s">
        <v>55</v>
      </c>
      <c r="E125" s="13">
        <v>44423</v>
      </c>
      <c r="F125" s="80" t="s">
        <v>393</v>
      </c>
      <c r="G125" s="13">
        <v>44426</v>
      </c>
      <c r="H125" s="81" t="s">
        <v>1325</v>
      </c>
      <c r="I125" s="16">
        <v>69</v>
      </c>
      <c r="J125" s="16">
        <v>35</v>
      </c>
      <c r="K125" s="16">
        <v>25</v>
      </c>
      <c r="L125" s="16">
        <v>4</v>
      </c>
      <c r="M125" s="87">
        <v>15.09375</v>
      </c>
      <c r="N125" s="76">
        <v>15</v>
      </c>
      <c r="O125" s="67">
        <v>2530</v>
      </c>
      <c r="P125" s="68">
        <f>Table2245236891011121314151617[[#This Row],[PEMBULATAN]]*O125</f>
        <v>37950</v>
      </c>
    </row>
    <row r="126" spans="1:16" ht="24.75" customHeight="1" x14ac:dyDescent="0.2">
      <c r="A126" s="94"/>
      <c r="B126" s="79"/>
      <c r="C126" s="77" t="s">
        <v>1464</v>
      </c>
      <c r="D126" s="82" t="s">
        <v>55</v>
      </c>
      <c r="E126" s="13">
        <v>44423</v>
      </c>
      <c r="F126" s="80" t="s">
        <v>393</v>
      </c>
      <c r="G126" s="13">
        <v>44426</v>
      </c>
      <c r="H126" s="81" t="s">
        <v>1325</v>
      </c>
      <c r="I126" s="16">
        <v>42</v>
      </c>
      <c r="J126" s="16">
        <v>42</v>
      </c>
      <c r="K126" s="16">
        <v>29</v>
      </c>
      <c r="L126" s="16">
        <v>9</v>
      </c>
      <c r="M126" s="87">
        <v>12.789</v>
      </c>
      <c r="N126" s="76">
        <v>13</v>
      </c>
      <c r="O126" s="67">
        <v>2530</v>
      </c>
      <c r="P126" s="68">
        <f>Table2245236891011121314151617[[#This Row],[PEMBULATAN]]*O126</f>
        <v>32890</v>
      </c>
    </row>
    <row r="127" spans="1:16" ht="24.75" customHeight="1" x14ac:dyDescent="0.2">
      <c r="A127" s="94"/>
      <c r="B127" s="79"/>
      <c r="C127" s="77" t="s">
        <v>1465</v>
      </c>
      <c r="D127" s="82" t="s">
        <v>55</v>
      </c>
      <c r="E127" s="13">
        <v>44423</v>
      </c>
      <c r="F127" s="80" t="s">
        <v>393</v>
      </c>
      <c r="G127" s="13">
        <v>44426</v>
      </c>
      <c r="H127" s="81" t="s">
        <v>1325</v>
      </c>
      <c r="I127" s="16">
        <v>58</v>
      </c>
      <c r="J127" s="16">
        <v>27</v>
      </c>
      <c r="K127" s="16">
        <v>59</v>
      </c>
      <c r="L127" s="16">
        <v>4</v>
      </c>
      <c r="M127" s="87">
        <v>23.098500000000001</v>
      </c>
      <c r="N127" s="76">
        <v>23</v>
      </c>
      <c r="O127" s="67">
        <v>2530</v>
      </c>
      <c r="P127" s="68">
        <f>Table2245236891011121314151617[[#This Row],[PEMBULATAN]]*O127</f>
        <v>58190</v>
      </c>
    </row>
    <row r="128" spans="1:16" ht="24.75" customHeight="1" x14ac:dyDescent="0.2">
      <c r="A128" s="94"/>
      <c r="B128" s="79"/>
      <c r="C128" s="77" t="s">
        <v>1466</v>
      </c>
      <c r="D128" s="82" t="s">
        <v>55</v>
      </c>
      <c r="E128" s="13">
        <v>44423</v>
      </c>
      <c r="F128" s="80" t="s">
        <v>393</v>
      </c>
      <c r="G128" s="13">
        <v>44426</v>
      </c>
      <c r="H128" s="81" t="s">
        <v>1325</v>
      </c>
      <c r="I128" s="16">
        <v>158</v>
      </c>
      <c r="J128" s="16">
        <v>25</v>
      </c>
      <c r="K128" s="16">
        <v>7</v>
      </c>
      <c r="L128" s="16">
        <v>3</v>
      </c>
      <c r="M128" s="87">
        <v>6.9124999999999996</v>
      </c>
      <c r="N128" s="76">
        <v>7</v>
      </c>
      <c r="O128" s="67">
        <v>2530</v>
      </c>
      <c r="P128" s="68">
        <f>Table2245236891011121314151617[[#This Row],[PEMBULATAN]]*O128</f>
        <v>17710</v>
      </c>
    </row>
    <row r="129" spans="1:16" ht="24.75" customHeight="1" x14ac:dyDescent="0.2">
      <c r="A129" s="94"/>
      <c r="B129" s="79"/>
      <c r="C129" s="77" t="s">
        <v>1467</v>
      </c>
      <c r="D129" s="82" t="s">
        <v>55</v>
      </c>
      <c r="E129" s="13">
        <v>44423</v>
      </c>
      <c r="F129" s="80" t="s">
        <v>393</v>
      </c>
      <c r="G129" s="13">
        <v>44426</v>
      </c>
      <c r="H129" s="81" t="s">
        <v>1325</v>
      </c>
      <c r="I129" s="16">
        <v>68</v>
      </c>
      <c r="J129" s="16">
        <v>60</v>
      </c>
      <c r="K129" s="16">
        <v>32</v>
      </c>
      <c r="L129" s="16">
        <v>10</v>
      </c>
      <c r="M129" s="87">
        <v>32.64</v>
      </c>
      <c r="N129" s="76">
        <v>33</v>
      </c>
      <c r="O129" s="67">
        <v>2530</v>
      </c>
      <c r="P129" s="68">
        <f>Table2245236891011121314151617[[#This Row],[PEMBULATAN]]*O129</f>
        <v>83490</v>
      </c>
    </row>
    <row r="130" spans="1:16" ht="24.75" customHeight="1" x14ac:dyDescent="0.2">
      <c r="A130" s="94"/>
      <c r="B130" s="79"/>
      <c r="C130" s="77" t="s">
        <v>1468</v>
      </c>
      <c r="D130" s="82" t="s">
        <v>55</v>
      </c>
      <c r="E130" s="13">
        <v>44423</v>
      </c>
      <c r="F130" s="80" t="s">
        <v>393</v>
      </c>
      <c r="G130" s="13">
        <v>44426</v>
      </c>
      <c r="H130" s="81" t="s">
        <v>1325</v>
      </c>
      <c r="I130" s="16">
        <v>105</v>
      </c>
      <c r="J130" s="16">
        <v>17</v>
      </c>
      <c r="K130" s="16">
        <v>4</v>
      </c>
      <c r="L130" s="16">
        <v>1</v>
      </c>
      <c r="M130" s="87">
        <v>1.7849999999999999</v>
      </c>
      <c r="N130" s="76">
        <v>2</v>
      </c>
      <c r="O130" s="67">
        <v>2530</v>
      </c>
      <c r="P130" s="68">
        <f>Table2245236891011121314151617[[#This Row],[PEMBULATAN]]*O130</f>
        <v>5060</v>
      </c>
    </row>
    <row r="131" spans="1:16" ht="24.75" customHeight="1" x14ac:dyDescent="0.2">
      <c r="A131" s="94"/>
      <c r="B131" s="79"/>
      <c r="C131" s="77" t="s">
        <v>1469</v>
      </c>
      <c r="D131" s="82" t="s">
        <v>55</v>
      </c>
      <c r="E131" s="13">
        <v>44423</v>
      </c>
      <c r="F131" s="80" t="s">
        <v>393</v>
      </c>
      <c r="G131" s="13">
        <v>44426</v>
      </c>
      <c r="H131" s="81" t="s">
        <v>1325</v>
      </c>
      <c r="I131" s="16">
        <v>137</v>
      </c>
      <c r="J131" s="16">
        <v>51</v>
      </c>
      <c r="K131" s="16">
        <v>32</v>
      </c>
      <c r="L131" s="16">
        <v>4</v>
      </c>
      <c r="M131" s="87">
        <v>55.896000000000001</v>
      </c>
      <c r="N131" s="76">
        <v>56</v>
      </c>
      <c r="O131" s="67">
        <v>2530</v>
      </c>
      <c r="P131" s="68">
        <f>Table2245236891011121314151617[[#This Row],[PEMBULATAN]]*O131</f>
        <v>141680</v>
      </c>
    </row>
    <row r="132" spans="1:16" ht="24.75" customHeight="1" x14ac:dyDescent="0.2">
      <c r="A132" s="94"/>
      <c r="B132" s="79"/>
      <c r="C132" s="77" t="s">
        <v>1470</v>
      </c>
      <c r="D132" s="82" t="s">
        <v>55</v>
      </c>
      <c r="E132" s="13">
        <v>44423</v>
      </c>
      <c r="F132" s="80" t="s">
        <v>393</v>
      </c>
      <c r="G132" s="13">
        <v>44426</v>
      </c>
      <c r="H132" s="81" t="s">
        <v>1325</v>
      </c>
      <c r="I132" s="16">
        <v>54</v>
      </c>
      <c r="J132" s="16">
        <v>35</v>
      </c>
      <c r="K132" s="16">
        <v>23</v>
      </c>
      <c r="L132" s="16">
        <v>1</v>
      </c>
      <c r="M132" s="87">
        <v>10.8675</v>
      </c>
      <c r="N132" s="76">
        <v>11</v>
      </c>
      <c r="O132" s="67">
        <v>2530</v>
      </c>
      <c r="P132" s="68">
        <f>Table2245236891011121314151617[[#This Row],[PEMBULATAN]]*O132</f>
        <v>27830</v>
      </c>
    </row>
    <row r="133" spans="1:16" ht="24.75" customHeight="1" x14ac:dyDescent="0.2">
      <c r="A133" s="94"/>
      <c r="B133" s="79"/>
      <c r="C133" s="77" t="s">
        <v>1471</v>
      </c>
      <c r="D133" s="82" t="s">
        <v>55</v>
      </c>
      <c r="E133" s="13">
        <v>44423</v>
      </c>
      <c r="F133" s="80" t="s">
        <v>393</v>
      </c>
      <c r="G133" s="13">
        <v>44426</v>
      </c>
      <c r="H133" s="81" t="s">
        <v>1325</v>
      </c>
      <c r="I133" s="16">
        <v>52</v>
      </c>
      <c r="J133" s="16">
        <v>44</v>
      </c>
      <c r="K133" s="16">
        <v>24</v>
      </c>
      <c r="L133" s="16">
        <v>2</v>
      </c>
      <c r="M133" s="87">
        <v>13.728</v>
      </c>
      <c r="N133" s="76">
        <v>14</v>
      </c>
      <c r="O133" s="67">
        <v>2530</v>
      </c>
      <c r="P133" s="68">
        <f>Table2245236891011121314151617[[#This Row],[PEMBULATAN]]*O133</f>
        <v>35420</v>
      </c>
    </row>
    <row r="134" spans="1:16" ht="24.75" customHeight="1" x14ac:dyDescent="0.2">
      <c r="A134" s="94"/>
      <c r="B134" s="79"/>
      <c r="C134" s="77" t="s">
        <v>1472</v>
      </c>
      <c r="D134" s="82" t="s">
        <v>55</v>
      </c>
      <c r="E134" s="13">
        <v>44423</v>
      </c>
      <c r="F134" s="80" t="s">
        <v>393</v>
      </c>
      <c r="G134" s="13">
        <v>44426</v>
      </c>
      <c r="H134" s="81" t="s">
        <v>1325</v>
      </c>
      <c r="I134" s="16">
        <v>90</v>
      </c>
      <c r="J134" s="16">
        <v>43</v>
      </c>
      <c r="K134" s="16">
        <v>10</v>
      </c>
      <c r="L134" s="16">
        <v>3</v>
      </c>
      <c r="M134" s="87">
        <v>9.6750000000000007</v>
      </c>
      <c r="N134" s="76">
        <v>10</v>
      </c>
      <c r="O134" s="67">
        <v>2530</v>
      </c>
      <c r="P134" s="68">
        <f>Table2245236891011121314151617[[#This Row],[PEMBULATAN]]*O134</f>
        <v>25300</v>
      </c>
    </row>
    <row r="135" spans="1:16" ht="24.75" customHeight="1" x14ac:dyDescent="0.2">
      <c r="A135" s="94"/>
      <c r="B135" s="79"/>
      <c r="C135" s="77" t="s">
        <v>1473</v>
      </c>
      <c r="D135" s="82" t="s">
        <v>55</v>
      </c>
      <c r="E135" s="13">
        <v>44423</v>
      </c>
      <c r="F135" s="80" t="s">
        <v>393</v>
      </c>
      <c r="G135" s="13">
        <v>44426</v>
      </c>
      <c r="H135" s="81" t="s">
        <v>1325</v>
      </c>
      <c r="I135" s="16">
        <v>38</v>
      </c>
      <c r="J135" s="16">
        <v>29</v>
      </c>
      <c r="K135" s="16">
        <v>30</v>
      </c>
      <c r="L135" s="16">
        <v>3</v>
      </c>
      <c r="M135" s="87">
        <v>8.2650000000000006</v>
      </c>
      <c r="N135" s="76">
        <v>8</v>
      </c>
      <c r="O135" s="67">
        <v>2530</v>
      </c>
      <c r="P135" s="68">
        <f>Table2245236891011121314151617[[#This Row],[PEMBULATAN]]*O135</f>
        <v>20240</v>
      </c>
    </row>
    <row r="136" spans="1:16" ht="24.75" customHeight="1" x14ac:dyDescent="0.2">
      <c r="A136" s="94"/>
      <c r="B136" s="79"/>
      <c r="C136" s="77" t="s">
        <v>1474</v>
      </c>
      <c r="D136" s="82" t="s">
        <v>55</v>
      </c>
      <c r="E136" s="13">
        <v>44423</v>
      </c>
      <c r="F136" s="80" t="s">
        <v>393</v>
      </c>
      <c r="G136" s="13">
        <v>44426</v>
      </c>
      <c r="H136" s="81" t="s">
        <v>1325</v>
      </c>
      <c r="I136" s="16">
        <v>48</v>
      </c>
      <c r="J136" s="16">
        <v>37</v>
      </c>
      <c r="K136" s="16">
        <v>10</v>
      </c>
      <c r="L136" s="16">
        <v>2</v>
      </c>
      <c r="M136" s="87">
        <v>4.4400000000000004</v>
      </c>
      <c r="N136" s="76">
        <v>5</v>
      </c>
      <c r="O136" s="67">
        <v>2530</v>
      </c>
      <c r="P136" s="68">
        <f>Table2245236891011121314151617[[#This Row],[PEMBULATAN]]*O136</f>
        <v>12650</v>
      </c>
    </row>
    <row r="137" spans="1:16" ht="24.75" customHeight="1" x14ac:dyDescent="0.2">
      <c r="A137" s="94"/>
      <c r="B137" s="79"/>
      <c r="C137" s="77" t="s">
        <v>1475</v>
      </c>
      <c r="D137" s="82" t="s">
        <v>55</v>
      </c>
      <c r="E137" s="13">
        <v>44423</v>
      </c>
      <c r="F137" s="80" t="s">
        <v>393</v>
      </c>
      <c r="G137" s="13">
        <v>44426</v>
      </c>
      <c r="H137" s="81" t="s">
        <v>1325</v>
      </c>
      <c r="I137" s="16">
        <v>42</v>
      </c>
      <c r="J137" s="16">
        <v>32</v>
      </c>
      <c r="K137" s="16">
        <v>30</v>
      </c>
      <c r="L137" s="16">
        <v>8</v>
      </c>
      <c r="M137" s="87">
        <v>10.08</v>
      </c>
      <c r="N137" s="76">
        <v>10</v>
      </c>
      <c r="O137" s="67">
        <v>2530</v>
      </c>
      <c r="P137" s="68">
        <f>Table2245236891011121314151617[[#This Row],[PEMBULATAN]]*O137</f>
        <v>25300</v>
      </c>
    </row>
    <row r="138" spans="1:16" ht="24.75" customHeight="1" x14ac:dyDescent="0.2">
      <c r="A138" s="94"/>
      <c r="B138" s="79"/>
      <c r="C138" s="77" t="s">
        <v>1476</v>
      </c>
      <c r="D138" s="82" t="s">
        <v>55</v>
      </c>
      <c r="E138" s="13">
        <v>44423</v>
      </c>
      <c r="F138" s="80" t="s">
        <v>393</v>
      </c>
      <c r="G138" s="13">
        <v>44426</v>
      </c>
      <c r="H138" s="81" t="s">
        <v>1325</v>
      </c>
      <c r="I138" s="16">
        <v>123</v>
      </c>
      <c r="J138" s="16">
        <v>13</v>
      </c>
      <c r="K138" s="16">
        <v>13</v>
      </c>
      <c r="L138" s="16">
        <v>1</v>
      </c>
      <c r="M138" s="87">
        <v>5.1967499999999998</v>
      </c>
      <c r="N138" s="76">
        <v>5</v>
      </c>
      <c r="O138" s="67">
        <v>2530</v>
      </c>
      <c r="P138" s="68">
        <f>Table2245236891011121314151617[[#This Row],[PEMBULATAN]]*O138</f>
        <v>12650</v>
      </c>
    </row>
    <row r="139" spans="1:16" ht="24.75" customHeight="1" x14ac:dyDescent="0.2">
      <c r="A139" s="94"/>
      <c r="B139" s="79"/>
      <c r="C139" s="77" t="s">
        <v>1477</v>
      </c>
      <c r="D139" s="82" t="s">
        <v>55</v>
      </c>
      <c r="E139" s="13">
        <v>44423</v>
      </c>
      <c r="F139" s="80" t="s">
        <v>393</v>
      </c>
      <c r="G139" s="13">
        <v>44426</v>
      </c>
      <c r="H139" s="81" t="s">
        <v>1325</v>
      </c>
      <c r="I139" s="16">
        <v>39</v>
      </c>
      <c r="J139" s="16">
        <v>29</v>
      </c>
      <c r="K139" s="16">
        <v>18</v>
      </c>
      <c r="L139" s="16">
        <v>3</v>
      </c>
      <c r="M139" s="87">
        <v>5.0895000000000001</v>
      </c>
      <c r="N139" s="76">
        <v>5</v>
      </c>
      <c r="O139" s="67">
        <v>2530</v>
      </c>
      <c r="P139" s="68">
        <f>Table2245236891011121314151617[[#This Row],[PEMBULATAN]]*O139</f>
        <v>12650</v>
      </c>
    </row>
    <row r="140" spans="1:16" ht="24.75" customHeight="1" x14ac:dyDescent="0.2">
      <c r="A140" s="94"/>
      <c r="B140" s="79"/>
      <c r="C140" s="77" t="s">
        <v>1478</v>
      </c>
      <c r="D140" s="82" t="s">
        <v>55</v>
      </c>
      <c r="E140" s="13">
        <v>44423</v>
      </c>
      <c r="F140" s="80" t="s">
        <v>393</v>
      </c>
      <c r="G140" s="13">
        <v>44426</v>
      </c>
      <c r="H140" s="81" t="s">
        <v>1325</v>
      </c>
      <c r="I140" s="16">
        <v>112</v>
      </c>
      <c r="J140" s="16">
        <v>24</v>
      </c>
      <c r="K140" s="16">
        <v>16</v>
      </c>
      <c r="L140" s="16">
        <v>6</v>
      </c>
      <c r="M140" s="87">
        <v>10.752000000000001</v>
      </c>
      <c r="N140" s="76">
        <v>11</v>
      </c>
      <c r="O140" s="67">
        <v>2530</v>
      </c>
      <c r="P140" s="68">
        <f>Table2245236891011121314151617[[#This Row],[PEMBULATAN]]*O140</f>
        <v>27830</v>
      </c>
    </row>
    <row r="141" spans="1:16" ht="24.75" customHeight="1" x14ac:dyDescent="0.2">
      <c r="A141" s="94"/>
      <c r="B141" s="79"/>
      <c r="C141" s="77" t="s">
        <v>1479</v>
      </c>
      <c r="D141" s="82" t="s">
        <v>55</v>
      </c>
      <c r="E141" s="13">
        <v>44423</v>
      </c>
      <c r="F141" s="80" t="s">
        <v>393</v>
      </c>
      <c r="G141" s="13">
        <v>44426</v>
      </c>
      <c r="H141" s="81" t="s">
        <v>1325</v>
      </c>
      <c r="I141" s="16">
        <v>123</v>
      </c>
      <c r="J141" s="16">
        <v>12</v>
      </c>
      <c r="K141" s="16">
        <v>10</v>
      </c>
      <c r="L141" s="16">
        <v>1</v>
      </c>
      <c r="M141" s="87">
        <v>3.69</v>
      </c>
      <c r="N141" s="76">
        <v>4</v>
      </c>
      <c r="O141" s="67">
        <v>2530</v>
      </c>
      <c r="P141" s="68">
        <f>Table2245236891011121314151617[[#This Row],[PEMBULATAN]]*O141</f>
        <v>10120</v>
      </c>
    </row>
    <row r="142" spans="1:16" ht="24.75" customHeight="1" x14ac:dyDescent="0.2">
      <c r="A142" s="94"/>
      <c r="B142" s="79"/>
      <c r="C142" s="77" t="s">
        <v>1480</v>
      </c>
      <c r="D142" s="82" t="s">
        <v>55</v>
      </c>
      <c r="E142" s="13">
        <v>44423</v>
      </c>
      <c r="F142" s="80" t="s">
        <v>393</v>
      </c>
      <c r="G142" s="13">
        <v>44426</v>
      </c>
      <c r="H142" s="81" t="s">
        <v>1325</v>
      </c>
      <c r="I142" s="16">
        <v>155</v>
      </c>
      <c r="J142" s="16">
        <v>9</v>
      </c>
      <c r="K142" s="16">
        <v>9</v>
      </c>
      <c r="L142" s="16">
        <v>3</v>
      </c>
      <c r="M142" s="87">
        <v>3.1387499999999999</v>
      </c>
      <c r="N142" s="76">
        <v>3</v>
      </c>
      <c r="O142" s="67">
        <v>2530</v>
      </c>
      <c r="P142" s="68">
        <f>Table2245236891011121314151617[[#This Row],[PEMBULATAN]]*O142</f>
        <v>7590</v>
      </c>
    </row>
    <row r="143" spans="1:16" ht="24.75" customHeight="1" x14ac:dyDescent="0.2">
      <c r="A143" s="94"/>
      <c r="B143" s="79"/>
      <c r="C143" s="77" t="s">
        <v>1481</v>
      </c>
      <c r="D143" s="82" t="s">
        <v>55</v>
      </c>
      <c r="E143" s="13">
        <v>44423</v>
      </c>
      <c r="F143" s="80" t="s">
        <v>393</v>
      </c>
      <c r="G143" s="13">
        <v>44426</v>
      </c>
      <c r="H143" s="81" t="s">
        <v>1325</v>
      </c>
      <c r="I143" s="16">
        <v>123</v>
      </c>
      <c r="J143" s="16">
        <v>7</v>
      </c>
      <c r="K143" s="16">
        <v>3</v>
      </c>
      <c r="L143" s="16">
        <v>1</v>
      </c>
      <c r="M143" s="87">
        <v>0.64575000000000005</v>
      </c>
      <c r="N143" s="76">
        <v>1</v>
      </c>
      <c r="O143" s="67">
        <v>2530</v>
      </c>
      <c r="P143" s="68">
        <f>Table2245236891011121314151617[[#This Row],[PEMBULATAN]]*O143</f>
        <v>2530</v>
      </c>
    </row>
    <row r="144" spans="1:16" ht="24.75" customHeight="1" x14ac:dyDescent="0.2">
      <c r="A144" s="94"/>
      <c r="B144" s="79"/>
      <c r="C144" s="77" t="s">
        <v>1482</v>
      </c>
      <c r="D144" s="82" t="s">
        <v>55</v>
      </c>
      <c r="E144" s="13">
        <v>44423</v>
      </c>
      <c r="F144" s="80" t="s">
        <v>393</v>
      </c>
      <c r="G144" s="13">
        <v>44426</v>
      </c>
      <c r="H144" s="81" t="s">
        <v>1325</v>
      </c>
      <c r="I144" s="16">
        <v>103</v>
      </c>
      <c r="J144" s="16">
        <v>17</v>
      </c>
      <c r="K144" s="16">
        <v>14</v>
      </c>
      <c r="L144" s="16">
        <v>1</v>
      </c>
      <c r="M144" s="87">
        <v>6.1284999999999998</v>
      </c>
      <c r="N144" s="76">
        <v>6</v>
      </c>
      <c r="O144" s="67">
        <v>2530</v>
      </c>
      <c r="P144" s="68">
        <f>Table2245236891011121314151617[[#This Row],[PEMBULATAN]]*O144</f>
        <v>15180</v>
      </c>
    </row>
    <row r="145" spans="1:16" ht="24.75" customHeight="1" x14ac:dyDescent="0.2">
      <c r="A145" s="94"/>
      <c r="B145" s="79"/>
      <c r="C145" s="77" t="s">
        <v>1483</v>
      </c>
      <c r="D145" s="82" t="s">
        <v>55</v>
      </c>
      <c r="E145" s="13">
        <v>44423</v>
      </c>
      <c r="F145" s="80" t="s">
        <v>393</v>
      </c>
      <c r="G145" s="13">
        <v>44426</v>
      </c>
      <c r="H145" s="81" t="s">
        <v>1325</v>
      </c>
      <c r="I145" s="16">
        <v>115</v>
      </c>
      <c r="J145" s="16">
        <v>22</v>
      </c>
      <c r="K145" s="16">
        <v>6</v>
      </c>
      <c r="L145" s="16">
        <v>3</v>
      </c>
      <c r="M145" s="87">
        <v>3.7949999999999999</v>
      </c>
      <c r="N145" s="76">
        <v>4</v>
      </c>
      <c r="O145" s="67">
        <v>2530</v>
      </c>
      <c r="P145" s="68">
        <f>Table2245236891011121314151617[[#This Row],[PEMBULATAN]]*O145</f>
        <v>10120</v>
      </c>
    </row>
    <row r="146" spans="1:16" ht="24.75" customHeight="1" x14ac:dyDescent="0.2">
      <c r="A146" s="94"/>
      <c r="B146" s="79"/>
      <c r="C146" s="77" t="s">
        <v>1484</v>
      </c>
      <c r="D146" s="82" t="s">
        <v>55</v>
      </c>
      <c r="E146" s="13">
        <v>44423</v>
      </c>
      <c r="F146" s="80" t="s">
        <v>393</v>
      </c>
      <c r="G146" s="13">
        <v>44426</v>
      </c>
      <c r="H146" s="81" t="s">
        <v>1325</v>
      </c>
      <c r="I146" s="16">
        <v>117</v>
      </c>
      <c r="J146" s="16">
        <v>52</v>
      </c>
      <c r="K146" s="16">
        <v>44</v>
      </c>
      <c r="L146" s="16">
        <v>4</v>
      </c>
      <c r="M146" s="87">
        <v>66.924000000000007</v>
      </c>
      <c r="N146" s="76">
        <v>67</v>
      </c>
      <c r="O146" s="67">
        <v>2530</v>
      </c>
      <c r="P146" s="68">
        <f>Table2245236891011121314151617[[#This Row],[PEMBULATAN]]*O146</f>
        <v>169510</v>
      </c>
    </row>
    <row r="147" spans="1:16" ht="24.75" customHeight="1" x14ac:dyDescent="0.2">
      <c r="A147" s="94"/>
      <c r="B147" s="79"/>
      <c r="C147" s="77" t="s">
        <v>1485</v>
      </c>
      <c r="D147" s="82" t="s">
        <v>55</v>
      </c>
      <c r="E147" s="13">
        <v>44423</v>
      </c>
      <c r="F147" s="80" t="s">
        <v>393</v>
      </c>
      <c r="G147" s="13">
        <v>44426</v>
      </c>
      <c r="H147" s="81" t="s">
        <v>1325</v>
      </c>
      <c r="I147" s="16">
        <v>52</v>
      </c>
      <c r="J147" s="16">
        <v>42</v>
      </c>
      <c r="K147" s="16">
        <v>19</v>
      </c>
      <c r="L147" s="16">
        <v>4</v>
      </c>
      <c r="M147" s="87">
        <v>10.374000000000001</v>
      </c>
      <c r="N147" s="76">
        <v>11</v>
      </c>
      <c r="O147" s="67">
        <v>2530</v>
      </c>
      <c r="P147" s="68">
        <f>Table2245236891011121314151617[[#This Row],[PEMBULATAN]]*O147</f>
        <v>27830</v>
      </c>
    </row>
    <row r="148" spans="1:16" ht="24.75" customHeight="1" x14ac:dyDescent="0.2">
      <c r="A148" s="94"/>
      <c r="B148" s="79"/>
      <c r="C148" s="77" t="s">
        <v>1486</v>
      </c>
      <c r="D148" s="82" t="s">
        <v>55</v>
      </c>
      <c r="E148" s="13">
        <v>44423</v>
      </c>
      <c r="F148" s="80" t="s">
        <v>393</v>
      </c>
      <c r="G148" s="13">
        <v>44426</v>
      </c>
      <c r="H148" s="81" t="s">
        <v>1325</v>
      </c>
      <c r="I148" s="16">
        <v>63</v>
      </c>
      <c r="J148" s="16">
        <v>39</v>
      </c>
      <c r="K148" s="16">
        <v>29</v>
      </c>
      <c r="L148" s="16">
        <v>4</v>
      </c>
      <c r="M148" s="87">
        <v>17.81325</v>
      </c>
      <c r="N148" s="76">
        <v>18</v>
      </c>
      <c r="O148" s="67">
        <v>2530</v>
      </c>
      <c r="P148" s="68">
        <f>Table2245236891011121314151617[[#This Row],[PEMBULATAN]]*O148</f>
        <v>45540</v>
      </c>
    </row>
    <row r="149" spans="1:16" ht="24.75" customHeight="1" x14ac:dyDescent="0.2">
      <c r="A149" s="94"/>
      <c r="B149" s="79"/>
      <c r="C149" s="77" t="s">
        <v>1487</v>
      </c>
      <c r="D149" s="82" t="s">
        <v>55</v>
      </c>
      <c r="E149" s="13">
        <v>44423</v>
      </c>
      <c r="F149" s="80" t="s">
        <v>393</v>
      </c>
      <c r="G149" s="13">
        <v>44426</v>
      </c>
      <c r="H149" s="81" t="s">
        <v>1325</v>
      </c>
      <c r="I149" s="16">
        <v>73</v>
      </c>
      <c r="J149" s="16">
        <v>43</v>
      </c>
      <c r="K149" s="16">
        <v>4</v>
      </c>
      <c r="L149" s="16">
        <v>1</v>
      </c>
      <c r="M149" s="87">
        <v>3.1389999999999998</v>
      </c>
      <c r="N149" s="76">
        <v>3</v>
      </c>
      <c r="O149" s="67">
        <v>2530</v>
      </c>
      <c r="P149" s="68">
        <f>Table2245236891011121314151617[[#This Row],[PEMBULATAN]]*O149</f>
        <v>7590</v>
      </c>
    </row>
    <row r="150" spans="1:16" ht="24.75" customHeight="1" x14ac:dyDescent="0.2">
      <c r="A150" s="94"/>
      <c r="B150" s="79"/>
      <c r="C150" s="77" t="s">
        <v>1488</v>
      </c>
      <c r="D150" s="82" t="s">
        <v>55</v>
      </c>
      <c r="E150" s="13">
        <v>44423</v>
      </c>
      <c r="F150" s="80" t="s">
        <v>393</v>
      </c>
      <c r="G150" s="13">
        <v>44426</v>
      </c>
      <c r="H150" s="81" t="s">
        <v>1325</v>
      </c>
      <c r="I150" s="16">
        <v>45</v>
      </c>
      <c r="J150" s="16">
        <v>28</v>
      </c>
      <c r="K150" s="16">
        <v>20</v>
      </c>
      <c r="L150" s="16">
        <v>2</v>
      </c>
      <c r="M150" s="87">
        <v>6.3</v>
      </c>
      <c r="N150" s="76">
        <v>7</v>
      </c>
      <c r="O150" s="67">
        <v>2530</v>
      </c>
      <c r="P150" s="68">
        <f>Table2245236891011121314151617[[#This Row],[PEMBULATAN]]*O150</f>
        <v>17710</v>
      </c>
    </row>
    <row r="151" spans="1:16" ht="24.75" customHeight="1" x14ac:dyDescent="0.2">
      <c r="A151" s="94"/>
      <c r="B151" s="79"/>
      <c r="C151" s="77" t="s">
        <v>1489</v>
      </c>
      <c r="D151" s="82" t="s">
        <v>55</v>
      </c>
      <c r="E151" s="13">
        <v>44423</v>
      </c>
      <c r="F151" s="80" t="s">
        <v>393</v>
      </c>
      <c r="G151" s="13">
        <v>44426</v>
      </c>
      <c r="H151" s="81" t="s">
        <v>1325</v>
      </c>
      <c r="I151" s="16">
        <v>62</v>
      </c>
      <c r="J151" s="16">
        <v>31</v>
      </c>
      <c r="K151" s="16">
        <v>56</v>
      </c>
      <c r="L151" s="16">
        <v>6</v>
      </c>
      <c r="M151" s="87">
        <v>26.908000000000001</v>
      </c>
      <c r="N151" s="76">
        <v>27</v>
      </c>
      <c r="O151" s="67">
        <v>2530</v>
      </c>
      <c r="P151" s="68">
        <f>Table2245236891011121314151617[[#This Row],[PEMBULATAN]]*O151</f>
        <v>68310</v>
      </c>
    </row>
    <row r="152" spans="1:16" ht="24.75" customHeight="1" x14ac:dyDescent="0.2">
      <c r="A152" s="94"/>
      <c r="B152" s="79"/>
      <c r="C152" s="77" t="s">
        <v>1490</v>
      </c>
      <c r="D152" s="82" t="s">
        <v>55</v>
      </c>
      <c r="E152" s="13">
        <v>44423</v>
      </c>
      <c r="F152" s="80" t="s">
        <v>393</v>
      </c>
      <c r="G152" s="13">
        <v>44426</v>
      </c>
      <c r="H152" s="81" t="s">
        <v>1325</v>
      </c>
      <c r="I152" s="16">
        <v>52</v>
      </c>
      <c r="J152" s="16">
        <v>41</v>
      </c>
      <c r="K152" s="16">
        <v>8</v>
      </c>
      <c r="L152" s="16">
        <v>3</v>
      </c>
      <c r="M152" s="87">
        <v>4.2640000000000002</v>
      </c>
      <c r="N152" s="76">
        <v>4</v>
      </c>
      <c r="O152" s="67">
        <v>2530</v>
      </c>
      <c r="P152" s="68">
        <f>Table2245236891011121314151617[[#This Row],[PEMBULATAN]]*O152</f>
        <v>10120</v>
      </c>
    </row>
    <row r="153" spans="1:16" ht="24.75" customHeight="1" x14ac:dyDescent="0.2">
      <c r="A153" s="94"/>
      <c r="B153" s="79"/>
      <c r="C153" s="77" t="s">
        <v>1491</v>
      </c>
      <c r="D153" s="82" t="s">
        <v>55</v>
      </c>
      <c r="E153" s="13">
        <v>44423</v>
      </c>
      <c r="F153" s="80" t="s">
        <v>393</v>
      </c>
      <c r="G153" s="13">
        <v>44426</v>
      </c>
      <c r="H153" s="81" t="s">
        <v>1325</v>
      </c>
      <c r="I153" s="16">
        <v>37</v>
      </c>
      <c r="J153" s="16">
        <v>25</v>
      </c>
      <c r="K153" s="16">
        <v>26</v>
      </c>
      <c r="L153" s="16">
        <v>1</v>
      </c>
      <c r="M153" s="87">
        <v>6.0125000000000002</v>
      </c>
      <c r="N153" s="76">
        <v>6</v>
      </c>
      <c r="O153" s="67">
        <v>2530</v>
      </c>
      <c r="P153" s="68">
        <f>Table2245236891011121314151617[[#This Row],[PEMBULATAN]]*O153</f>
        <v>15180</v>
      </c>
    </row>
    <row r="154" spans="1:16" ht="24.75" customHeight="1" x14ac:dyDescent="0.2">
      <c r="A154" s="94"/>
      <c r="B154" s="79"/>
      <c r="C154" s="77" t="s">
        <v>1492</v>
      </c>
      <c r="D154" s="82" t="s">
        <v>55</v>
      </c>
      <c r="E154" s="13">
        <v>44423</v>
      </c>
      <c r="F154" s="80" t="s">
        <v>393</v>
      </c>
      <c r="G154" s="13">
        <v>44426</v>
      </c>
      <c r="H154" s="81" t="s">
        <v>1325</v>
      </c>
      <c r="I154" s="16">
        <v>88</v>
      </c>
      <c r="J154" s="16">
        <v>37</v>
      </c>
      <c r="K154" s="16">
        <v>3</v>
      </c>
      <c r="L154" s="16">
        <v>1</v>
      </c>
      <c r="M154" s="87">
        <v>2.4420000000000002</v>
      </c>
      <c r="N154" s="76">
        <v>3</v>
      </c>
      <c r="O154" s="67">
        <v>2530</v>
      </c>
      <c r="P154" s="68">
        <f>Table2245236891011121314151617[[#This Row],[PEMBULATAN]]*O154</f>
        <v>7590</v>
      </c>
    </row>
    <row r="155" spans="1:16" ht="24.75" customHeight="1" x14ac:dyDescent="0.2">
      <c r="A155" s="94"/>
      <c r="B155" s="79"/>
      <c r="C155" s="77" t="s">
        <v>1493</v>
      </c>
      <c r="D155" s="82" t="s">
        <v>55</v>
      </c>
      <c r="E155" s="13">
        <v>44423</v>
      </c>
      <c r="F155" s="80" t="s">
        <v>393</v>
      </c>
      <c r="G155" s="13">
        <v>44426</v>
      </c>
      <c r="H155" s="81" t="s">
        <v>1325</v>
      </c>
      <c r="I155" s="16">
        <v>48</v>
      </c>
      <c r="J155" s="16">
        <v>36</v>
      </c>
      <c r="K155" s="16">
        <v>39</v>
      </c>
      <c r="L155" s="16">
        <v>17</v>
      </c>
      <c r="M155" s="87">
        <v>16.847999999999999</v>
      </c>
      <c r="N155" s="76">
        <v>17</v>
      </c>
      <c r="O155" s="67">
        <v>2530</v>
      </c>
      <c r="P155" s="68">
        <f>Table2245236891011121314151617[[#This Row],[PEMBULATAN]]*O155</f>
        <v>43010</v>
      </c>
    </row>
    <row r="156" spans="1:16" ht="24.75" customHeight="1" x14ac:dyDescent="0.2">
      <c r="A156" s="94"/>
      <c r="B156" s="79"/>
      <c r="C156" s="77" t="s">
        <v>1494</v>
      </c>
      <c r="D156" s="82" t="s">
        <v>55</v>
      </c>
      <c r="E156" s="13">
        <v>44423</v>
      </c>
      <c r="F156" s="80" t="s">
        <v>393</v>
      </c>
      <c r="G156" s="13">
        <v>44426</v>
      </c>
      <c r="H156" s="81" t="s">
        <v>1325</v>
      </c>
      <c r="I156" s="16">
        <v>66</v>
      </c>
      <c r="J156" s="16">
        <v>46</v>
      </c>
      <c r="K156" s="16">
        <v>6</v>
      </c>
      <c r="L156" s="16">
        <v>3</v>
      </c>
      <c r="M156" s="87">
        <v>4.5540000000000003</v>
      </c>
      <c r="N156" s="76">
        <v>5</v>
      </c>
      <c r="O156" s="67">
        <v>2530</v>
      </c>
      <c r="P156" s="68">
        <f>Table2245236891011121314151617[[#This Row],[PEMBULATAN]]*O156</f>
        <v>12650</v>
      </c>
    </row>
    <row r="157" spans="1:16" ht="24.75" customHeight="1" x14ac:dyDescent="0.2">
      <c r="A157" s="94"/>
      <c r="B157" s="79"/>
      <c r="C157" s="77" t="s">
        <v>1495</v>
      </c>
      <c r="D157" s="82" t="s">
        <v>55</v>
      </c>
      <c r="E157" s="13">
        <v>44423</v>
      </c>
      <c r="F157" s="80" t="s">
        <v>393</v>
      </c>
      <c r="G157" s="13">
        <v>44426</v>
      </c>
      <c r="H157" s="81" t="s">
        <v>1325</v>
      </c>
      <c r="I157" s="16">
        <v>50</v>
      </c>
      <c r="J157" s="16">
        <v>50</v>
      </c>
      <c r="K157" s="16">
        <v>14</v>
      </c>
      <c r="L157" s="16">
        <v>10</v>
      </c>
      <c r="M157" s="87">
        <v>8.75</v>
      </c>
      <c r="N157" s="76">
        <v>10</v>
      </c>
      <c r="O157" s="67">
        <v>2530</v>
      </c>
      <c r="P157" s="68">
        <f>Table2245236891011121314151617[[#This Row],[PEMBULATAN]]*O157</f>
        <v>25300</v>
      </c>
    </row>
    <row r="158" spans="1:16" ht="24.75" customHeight="1" x14ac:dyDescent="0.2">
      <c r="A158" s="94"/>
      <c r="B158" s="79"/>
      <c r="C158" s="77" t="s">
        <v>1496</v>
      </c>
      <c r="D158" s="82" t="s">
        <v>55</v>
      </c>
      <c r="E158" s="13">
        <v>44423</v>
      </c>
      <c r="F158" s="80" t="s">
        <v>393</v>
      </c>
      <c r="G158" s="13">
        <v>44426</v>
      </c>
      <c r="H158" s="81" t="s">
        <v>1325</v>
      </c>
      <c r="I158" s="16">
        <v>37</v>
      </c>
      <c r="J158" s="16">
        <v>27</v>
      </c>
      <c r="K158" s="16">
        <v>26</v>
      </c>
      <c r="L158" s="16">
        <v>3</v>
      </c>
      <c r="M158" s="87">
        <v>6.4935</v>
      </c>
      <c r="N158" s="76">
        <v>7</v>
      </c>
      <c r="O158" s="67">
        <v>2530</v>
      </c>
      <c r="P158" s="68">
        <f>Table2245236891011121314151617[[#This Row],[PEMBULATAN]]*O158</f>
        <v>17710</v>
      </c>
    </row>
    <row r="159" spans="1:16" ht="24.75" customHeight="1" x14ac:dyDescent="0.2">
      <c r="A159" s="14"/>
      <c r="B159" s="14"/>
      <c r="C159" s="9" t="s">
        <v>1497</v>
      </c>
      <c r="D159" s="80" t="s">
        <v>55</v>
      </c>
      <c r="E159" s="13">
        <v>44423</v>
      </c>
      <c r="F159" s="80" t="s">
        <v>393</v>
      </c>
      <c r="G159" s="13">
        <v>44426</v>
      </c>
      <c r="H159" s="10" t="s">
        <v>1325</v>
      </c>
      <c r="I159" s="1">
        <v>37</v>
      </c>
      <c r="J159" s="1">
        <v>22</v>
      </c>
      <c r="K159" s="1">
        <v>25</v>
      </c>
      <c r="L159" s="1">
        <v>4</v>
      </c>
      <c r="M159" s="86">
        <v>5.0875000000000004</v>
      </c>
      <c r="N159" s="8">
        <v>5</v>
      </c>
      <c r="O159" s="67">
        <v>2530</v>
      </c>
      <c r="P159" s="68">
        <f>Table2245236891011121314151617[[#This Row],[PEMBULATAN]]*O159</f>
        <v>12650</v>
      </c>
    </row>
    <row r="160" spans="1:16" ht="24.75" customHeight="1" x14ac:dyDescent="0.2">
      <c r="A160" s="14"/>
      <c r="B160" s="14"/>
      <c r="C160" s="77" t="s">
        <v>1498</v>
      </c>
      <c r="D160" s="82" t="s">
        <v>55</v>
      </c>
      <c r="E160" s="13">
        <v>44423</v>
      </c>
      <c r="F160" s="80" t="s">
        <v>393</v>
      </c>
      <c r="G160" s="13">
        <v>44426</v>
      </c>
      <c r="H160" s="81" t="s">
        <v>1325</v>
      </c>
      <c r="I160" s="16">
        <v>97</v>
      </c>
      <c r="J160" s="16">
        <v>29</v>
      </c>
      <c r="K160" s="16">
        <v>7</v>
      </c>
      <c r="L160" s="16">
        <v>3</v>
      </c>
      <c r="M160" s="87">
        <v>4.9227499999999997</v>
      </c>
      <c r="N160" s="76">
        <v>5</v>
      </c>
      <c r="O160" s="67">
        <v>2530</v>
      </c>
      <c r="P160" s="68">
        <f>Table2245236891011121314151617[[#This Row],[PEMBULATAN]]*O160</f>
        <v>12650</v>
      </c>
    </row>
    <row r="161" spans="1:16" ht="24.75" customHeight="1" x14ac:dyDescent="0.2">
      <c r="A161" s="14"/>
      <c r="B161" s="14"/>
      <c r="C161" s="77" t="s">
        <v>1499</v>
      </c>
      <c r="D161" s="82" t="s">
        <v>55</v>
      </c>
      <c r="E161" s="13">
        <v>44423</v>
      </c>
      <c r="F161" s="80" t="s">
        <v>393</v>
      </c>
      <c r="G161" s="13">
        <v>44426</v>
      </c>
      <c r="H161" s="81" t="s">
        <v>1325</v>
      </c>
      <c r="I161" s="16">
        <v>206</v>
      </c>
      <c r="J161" s="16">
        <v>10</v>
      </c>
      <c r="K161" s="16">
        <v>10</v>
      </c>
      <c r="L161" s="16">
        <v>5</v>
      </c>
      <c r="M161" s="87">
        <v>5.15</v>
      </c>
      <c r="N161" s="76">
        <v>5</v>
      </c>
      <c r="O161" s="67">
        <v>2530</v>
      </c>
      <c r="P161" s="68">
        <f>Table2245236891011121314151617[[#This Row],[PEMBULATAN]]*O161</f>
        <v>12650</v>
      </c>
    </row>
    <row r="162" spans="1:16" ht="24.75" customHeight="1" x14ac:dyDescent="0.2">
      <c r="A162" s="14"/>
      <c r="B162" s="14"/>
      <c r="C162" s="77" t="s">
        <v>1500</v>
      </c>
      <c r="D162" s="82" t="s">
        <v>55</v>
      </c>
      <c r="E162" s="13">
        <v>44423</v>
      </c>
      <c r="F162" s="80" t="s">
        <v>393</v>
      </c>
      <c r="G162" s="13">
        <v>44426</v>
      </c>
      <c r="H162" s="81" t="s">
        <v>1325</v>
      </c>
      <c r="I162" s="16">
        <v>57</v>
      </c>
      <c r="J162" s="16">
        <v>44</v>
      </c>
      <c r="K162" s="16">
        <v>20</v>
      </c>
      <c r="L162" s="16">
        <v>2</v>
      </c>
      <c r="M162" s="87">
        <v>12.54</v>
      </c>
      <c r="N162" s="76">
        <v>13</v>
      </c>
      <c r="O162" s="67">
        <v>2530</v>
      </c>
      <c r="P162" s="68">
        <f>Table2245236891011121314151617[[#This Row],[PEMBULATAN]]*O162</f>
        <v>32890</v>
      </c>
    </row>
    <row r="163" spans="1:16" ht="24.75" customHeight="1" x14ac:dyDescent="0.2">
      <c r="A163" s="14"/>
      <c r="B163" s="14"/>
      <c r="C163" s="77" t="s">
        <v>1501</v>
      </c>
      <c r="D163" s="82" t="s">
        <v>55</v>
      </c>
      <c r="E163" s="13">
        <v>44423</v>
      </c>
      <c r="F163" s="80" t="s">
        <v>393</v>
      </c>
      <c r="G163" s="13">
        <v>44426</v>
      </c>
      <c r="H163" s="81" t="s">
        <v>1325</v>
      </c>
      <c r="I163" s="16">
        <v>114</v>
      </c>
      <c r="J163" s="16">
        <v>8</v>
      </c>
      <c r="K163" s="16">
        <v>8</v>
      </c>
      <c r="L163" s="16">
        <v>1</v>
      </c>
      <c r="M163" s="87">
        <v>1.8240000000000001</v>
      </c>
      <c r="N163" s="76">
        <v>2</v>
      </c>
      <c r="O163" s="67">
        <v>2530</v>
      </c>
      <c r="P163" s="68">
        <f>Table2245236891011121314151617[[#This Row],[PEMBULATAN]]*O163</f>
        <v>5060</v>
      </c>
    </row>
    <row r="164" spans="1:16" ht="24.75" customHeight="1" x14ac:dyDescent="0.2">
      <c r="A164" s="14"/>
      <c r="B164" s="14"/>
      <c r="C164" s="77" t="s">
        <v>1502</v>
      </c>
      <c r="D164" s="82" t="s">
        <v>55</v>
      </c>
      <c r="E164" s="13">
        <v>44423</v>
      </c>
      <c r="F164" s="80" t="s">
        <v>393</v>
      </c>
      <c r="G164" s="13">
        <v>44426</v>
      </c>
      <c r="H164" s="81" t="s">
        <v>1325</v>
      </c>
      <c r="I164" s="16">
        <v>77</v>
      </c>
      <c r="J164" s="16">
        <v>65</v>
      </c>
      <c r="K164" s="16">
        <v>48</v>
      </c>
      <c r="L164" s="16">
        <v>2</v>
      </c>
      <c r="M164" s="87">
        <v>60.06</v>
      </c>
      <c r="N164" s="76">
        <v>60</v>
      </c>
      <c r="O164" s="67">
        <v>2530</v>
      </c>
      <c r="P164" s="68">
        <f>Table2245236891011121314151617[[#This Row],[PEMBULATAN]]*O164</f>
        <v>151800</v>
      </c>
    </row>
    <row r="165" spans="1:16" ht="24.75" customHeight="1" x14ac:dyDescent="0.2">
      <c r="A165" s="14"/>
      <c r="B165" s="14"/>
      <c r="C165" s="77" t="s">
        <v>1503</v>
      </c>
      <c r="D165" s="82" t="s">
        <v>55</v>
      </c>
      <c r="E165" s="13">
        <v>44423</v>
      </c>
      <c r="F165" s="80" t="s">
        <v>393</v>
      </c>
      <c r="G165" s="13">
        <v>44426</v>
      </c>
      <c r="H165" s="81" t="s">
        <v>1325</v>
      </c>
      <c r="I165" s="16">
        <v>35</v>
      </c>
      <c r="J165" s="16">
        <v>25</v>
      </c>
      <c r="K165" s="16">
        <v>20</v>
      </c>
      <c r="L165" s="16">
        <v>4</v>
      </c>
      <c r="M165" s="87">
        <v>4.375</v>
      </c>
      <c r="N165" s="76">
        <v>5</v>
      </c>
      <c r="O165" s="67">
        <v>2530</v>
      </c>
      <c r="P165" s="68">
        <f>Table2245236891011121314151617[[#This Row],[PEMBULATAN]]*O165</f>
        <v>12650</v>
      </c>
    </row>
    <row r="166" spans="1:16" ht="24.75" customHeight="1" x14ac:dyDescent="0.2">
      <c r="A166" s="14"/>
      <c r="B166" s="14"/>
      <c r="C166" s="77" t="s">
        <v>1504</v>
      </c>
      <c r="D166" s="82" t="s">
        <v>55</v>
      </c>
      <c r="E166" s="13">
        <v>44423</v>
      </c>
      <c r="F166" s="80" t="s">
        <v>393</v>
      </c>
      <c r="G166" s="13">
        <v>44426</v>
      </c>
      <c r="H166" s="81" t="s">
        <v>1325</v>
      </c>
      <c r="I166" s="16">
        <v>43</v>
      </c>
      <c r="J166" s="16">
        <v>24</v>
      </c>
      <c r="K166" s="16">
        <v>18</v>
      </c>
      <c r="L166" s="16">
        <v>8</v>
      </c>
      <c r="M166" s="87">
        <v>4.6440000000000001</v>
      </c>
      <c r="N166" s="76">
        <v>8</v>
      </c>
      <c r="O166" s="67">
        <v>2530</v>
      </c>
      <c r="P166" s="68">
        <f>Table2245236891011121314151617[[#This Row],[PEMBULATAN]]*O166</f>
        <v>20240</v>
      </c>
    </row>
    <row r="167" spans="1:16" ht="24.75" customHeight="1" x14ac:dyDescent="0.2">
      <c r="A167" s="14"/>
      <c r="B167" s="14"/>
      <c r="C167" s="77" t="s">
        <v>1505</v>
      </c>
      <c r="D167" s="82" t="s">
        <v>55</v>
      </c>
      <c r="E167" s="13">
        <v>44423</v>
      </c>
      <c r="F167" s="80" t="s">
        <v>393</v>
      </c>
      <c r="G167" s="13">
        <v>44426</v>
      </c>
      <c r="H167" s="81" t="s">
        <v>1325</v>
      </c>
      <c r="I167" s="16">
        <v>112</v>
      </c>
      <c r="J167" s="16">
        <v>117</v>
      </c>
      <c r="K167" s="16">
        <v>11</v>
      </c>
      <c r="L167" s="16">
        <v>11</v>
      </c>
      <c r="M167" s="87">
        <v>36.036000000000001</v>
      </c>
      <c r="N167" s="76">
        <v>36</v>
      </c>
      <c r="O167" s="67">
        <v>2530</v>
      </c>
      <c r="P167" s="68">
        <f>Table2245236891011121314151617[[#This Row],[PEMBULATAN]]*O167</f>
        <v>91080</v>
      </c>
    </row>
    <row r="168" spans="1:16" ht="24.75" customHeight="1" x14ac:dyDescent="0.2">
      <c r="A168" s="14"/>
      <c r="B168" s="14"/>
      <c r="C168" s="77" t="s">
        <v>1506</v>
      </c>
      <c r="D168" s="82" t="s">
        <v>55</v>
      </c>
      <c r="E168" s="13">
        <v>44423</v>
      </c>
      <c r="F168" s="80" t="s">
        <v>393</v>
      </c>
      <c r="G168" s="13">
        <v>44426</v>
      </c>
      <c r="H168" s="81" t="s">
        <v>1325</v>
      </c>
      <c r="I168" s="16">
        <v>69</v>
      </c>
      <c r="J168" s="16">
        <v>28</v>
      </c>
      <c r="K168" s="16">
        <v>8</v>
      </c>
      <c r="L168" s="16">
        <v>1</v>
      </c>
      <c r="M168" s="87">
        <v>3.8639999999999999</v>
      </c>
      <c r="N168" s="76">
        <v>4</v>
      </c>
      <c r="O168" s="67">
        <v>2530</v>
      </c>
      <c r="P168" s="68">
        <f>Table2245236891011121314151617[[#This Row],[PEMBULATAN]]*O168</f>
        <v>10120</v>
      </c>
    </row>
    <row r="169" spans="1:16" ht="24.75" customHeight="1" x14ac:dyDescent="0.2">
      <c r="A169" s="14"/>
      <c r="B169" s="14"/>
      <c r="C169" s="77" t="s">
        <v>1507</v>
      </c>
      <c r="D169" s="82" t="s">
        <v>55</v>
      </c>
      <c r="E169" s="13">
        <v>44423</v>
      </c>
      <c r="F169" s="80" t="s">
        <v>393</v>
      </c>
      <c r="G169" s="13">
        <v>44426</v>
      </c>
      <c r="H169" s="81" t="s">
        <v>1325</v>
      </c>
      <c r="I169" s="16">
        <v>42</v>
      </c>
      <c r="J169" s="16">
        <v>32</v>
      </c>
      <c r="K169" s="16">
        <v>18</v>
      </c>
      <c r="L169" s="16">
        <v>3</v>
      </c>
      <c r="M169" s="87">
        <v>6.048</v>
      </c>
      <c r="N169" s="76">
        <v>6</v>
      </c>
      <c r="O169" s="67">
        <v>2530</v>
      </c>
      <c r="P169" s="68">
        <f>Table2245236891011121314151617[[#This Row],[PEMBULATAN]]*O169</f>
        <v>15180</v>
      </c>
    </row>
    <row r="170" spans="1:16" ht="24.75" customHeight="1" x14ac:dyDescent="0.2">
      <c r="A170" s="14"/>
      <c r="B170" s="14"/>
      <c r="C170" s="77" t="s">
        <v>1508</v>
      </c>
      <c r="D170" s="82" t="s">
        <v>55</v>
      </c>
      <c r="E170" s="13">
        <v>44423</v>
      </c>
      <c r="F170" s="80" t="s">
        <v>393</v>
      </c>
      <c r="G170" s="13">
        <v>44426</v>
      </c>
      <c r="H170" s="81" t="s">
        <v>1325</v>
      </c>
      <c r="I170" s="16">
        <v>62</v>
      </c>
      <c r="J170" s="16">
        <v>47</v>
      </c>
      <c r="K170" s="16">
        <v>60</v>
      </c>
      <c r="L170" s="16">
        <v>7</v>
      </c>
      <c r="M170" s="87">
        <v>43.71</v>
      </c>
      <c r="N170" s="76">
        <v>44</v>
      </c>
      <c r="O170" s="67">
        <v>2530</v>
      </c>
      <c r="P170" s="68">
        <f>Table2245236891011121314151617[[#This Row],[PEMBULATAN]]*O170</f>
        <v>111320</v>
      </c>
    </row>
    <row r="171" spans="1:16" ht="24.75" customHeight="1" x14ac:dyDescent="0.2">
      <c r="A171" s="14"/>
      <c r="B171" s="14"/>
      <c r="C171" s="77" t="s">
        <v>1509</v>
      </c>
      <c r="D171" s="82" t="s">
        <v>55</v>
      </c>
      <c r="E171" s="13">
        <v>44423</v>
      </c>
      <c r="F171" s="80" t="s">
        <v>393</v>
      </c>
      <c r="G171" s="13">
        <v>44426</v>
      </c>
      <c r="H171" s="81" t="s">
        <v>1325</v>
      </c>
      <c r="I171" s="16">
        <v>118</v>
      </c>
      <c r="J171" s="16">
        <v>31</v>
      </c>
      <c r="K171" s="16">
        <v>12</v>
      </c>
      <c r="L171" s="16">
        <v>2</v>
      </c>
      <c r="M171" s="87">
        <v>10.974</v>
      </c>
      <c r="N171" s="76">
        <v>11</v>
      </c>
      <c r="O171" s="67">
        <v>2530</v>
      </c>
      <c r="P171" s="68">
        <f>Table2245236891011121314151617[[#This Row],[PEMBULATAN]]*O171</f>
        <v>27830</v>
      </c>
    </row>
    <row r="172" spans="1:16" ht="24.75" customHeight="1" x14ac:dyDescent="0.2">
      <c r="A172" s="14"/>
      <c r="B172" s="14"/>
      <c r="C172" s="77" t="s">
        <v>1510</v>
      </c>
      <c r="D172" s="82" t="s">
        <v>55</v>
      </c>
      <c r="E172" s="13">
        <v>44423</v>
      </c>
      <c r="F172" s="80" t="s">
        <v>393</v>
      </c>
      <c r="G172" s="13">
        <v>44426</v>
      </c>
      <c r="H172" s="81" t="s">
        <v>1325</v>
      </c>
      <c r="I172" s="16">
        <v>85</v>
      </c>
      <c r="J172" s="16">
        <v>18</v>
      </c>
      <c r="K172" s="16">
        <v>13</v>
      </c>
      <c r="L172" s="16">
        <v>3</v>
      </c>
      <c r="M172" s="87">
        <v>4.9725000000000001</v>
      </c>
      <c r="N172" s="76">
        <v>5</v>
      </c>
      <c r="O172" s="67">
        <v>2530</v>
      </c>
      <c r="P172" s="68">
        <f>Table2245236891011121314151617[[#This Row],[PEMBULATAN]]*O172</f>
        <v>12650</v>
      </c>
    </row>
    <row r="173" spans="1:16" ht="24.75" customHeight="1" x14ac:dyDescent="0.2">
      <c r="A173" s="14"/>
      <c r="B173" s="14"/>
      <c r="C173" s="77" t="s">
        <v>1511</v>
      </c>
      <c r="D173" s="82" t="s">
        <v>55</v>
      </c>
      <c r="E173" s="13">
        <v>44423</v>
      </c>
      <c r="F173" s="80" t="s">
        <v>393</v>
      </c>
      <c r="G173" s="13">
        <v>44426</v>
      </c>
      <c r="H173" s="81" t="s">
        <v>1325</v>
      </c>
      <c r="I173" s="16">
        <v>47</v>
      </c>
      <c r="J173" s="16">
        <v>35</v>
      </c>
      <c r="K173" s="16">
        <v>20</v>
      </c>
      <c r="L173" s="16">
        <v>3</v>
      </c>
      <c r="M173" s="87">
        <v>8.2249999999999996</v>
      </c>
      <c r="N173" s="76">
        <v>8</v>
      </c>
      <c r="O173" s="67">
        <v>2530</v>
      </c>
      <c r="P173" s="68">
        <f>Table2245236891011121314151617[[#This Row],[PEMBULATAN]]*O173</f>
        <v>20240</v>
      </c>
    </row>
    <row r="174" spans="1:16" ht="24.75" customHeight="1" x14ac:dyDescent="0.2">
      <c r="A174" s="14"/>
      <c r="B174" s="14"/>
      <c r="C174" s="77" t="s">
        <v>1512</v>
      </c>
      <c r="D174" s="82" t="s">
        <v>55</v>
      </c>
      <c r="E174" s="13">
        <v>44423</v>
      </c>
      <c r="F174" s="80" t="s">
        <v>393</v>
      </c>
      <c r="G174" s="13">
        <v>44426</v>
      </c>
      <c r="H174" s="81" t="s">
        <v>1325</v>
      </c>
      <c r="I174" s="16">
        <v>43</v>
      </c>
      <c r="J174" s="16">
        <v>38</v>
      </c>
      <c r="K174" s="16">
        <v>21</v>
      </c>
      <c r="L174" s="16">
        <v>14</v>
      </c>
      <c r="M174" s="87">
        <v>8.5785</v>
      </c>
      <c r="N174" s="76">
        <v>14</v>
      </c>
      <c r="O174" s="67">
        <v>2530</v>
      </c>
      <c r="P174" s="68">
        <f>Table2245236891011121314151617[[#This Row],[PEMBULATAN]]*O174</f>
        <v>35420</v>
      </c>
    </row>
    <row r="175" spans="1:16" ht="24.75" customHeight="1" x14ac:dyDescent="0.2">
      <c r="A175" s="14"/>
      <c r="B175" s="14"/>
      <c r="C175" s="77" t="s">
        <v>1513</v>
      </c>
      <c r="D175" s="82" t="s">
        <v>55</v>
      </c>
      <c r="E175" s="13">
        <v>44423</v>
      </c>
      <c r="F175" s="80" t="s">
        <v>393</v>
      </c>
      <c r="G175" s="13">
        <v>44426</v>
      </c>
      <c r="H175" s="81" t="s">
        <v>1325</v>
      </c>
      <c r="I175" s="16">
        <v>87</v>
      </c>
      <c r="J175" s="16">
        <v>55</v>
      </c>
      <c r="K175" s="16">
        <v>16</v>
      </c>
      <c r="L175" s="16">
        <v>11</v>
      </c>
      <c r="M175" s="87">
        <v>19.14</v>
      </c>
      <c r="N175" s="76">
        <v>19</v>
      </c>
      <c r="O175" s="67">
        <v>2530</v>
      </c>
      <c r="P175" s="68">
        <f>Table2245236891011121314151617[[#This Row],[PEMBULATAN]]*O175</f>
        <v>48070</v>
      </c>
    </row>
    <row r="176" spans="1:16" ht="24.75" customHeight="1" x14ac:dyDescent="0.2">
      <c r="A176" s="14"/>
      <c r="B176" s="14"/>
      <c r="C176" s="77" t="s">
        <v>1514</v>
      </c>
      <c r="D176" s="82" t="s">
        <v>55</v>
      </c>
      <c r="E176" s="13">
        <v>44423</v>
      </c>
      <c r="F176" s="80" t="s">
        <v>393</v>
      </c>
      <c r="G176" s="13">
        <v>44426</v>
      </c>
      <c r="H176" s="81" t="s">
        <v>1325</v>
      </c>
      <c r="I176" s="16">
        <v>131</v>
      </c>
      <c r="J176" s="16">
        <v>17</v>
      </c>
      <c r="K176" s="16">
        <v>7</v>
      </c>
      <c r="L176" s="16">
        <v>3</v>
      </c>
      <c r="M176" s="87">
        <v>3.8972500000000001</v>
      </c>
      <c r="N176" s="76">
        <v>4</v>
      </c>
      <c r="O176" s="67">
        <v>2530</v>
      </c>
      <c r="P176" s="68">
        <f>Table2245236891011121314151617[[#This Row],[PEMBULATAN]]*O176</f>
        <v>10120</v>
      </c>
    </row>
    <row r="177" spans="1:16" ht="24.75" customHeight="1" x14ac:dyDescent="0.2">
      <c r="A177" s="14"/>
      <c r="B177" s="14"/>
      <c r="C177" s="77" t="s">
        <v>1515</v>
      </c>
      <c r="D177" s="82" t="s">
        <v>55</v>
      </c>
      <c r="E177" s="13">
        <v>44423</v>
      </c>
      <c r="F177" s="80" t="s">
        <v>393</v>
      </c>
      <c r="G177" s="13">
        <v>44426</v>
      </c>
      <c r="H177" s="81" t="s">
        <v>1325</v>
      </c>
      <c r="I177" s="16">
        <v>116</v>
      </c>
      <c r="J177" s="16">
        <v>17</v>
      </c>
      <c r="K177" s="16">
        <v>22</v>
      </c>
      <c r="L177" s="16">
        <v>9</v>
      </c>
      <c r="M177" s="87">
        <v>10.846</v>
      </c>
      <c r="N177" s="76">
        <v>11</v>
      </c>
      <c r="O177" s="67">
        <v>2530</v>
      </c>
      <c r="P177" s="68">
        <f>Table2245236891011121314151617[[#This Row],[PEMBULATAN]]*O177</f>
        <v>27830</v>
      </c>
    </row>
    <row r="178" spans="1:16" ht="24.75" customHeight="1" x14ac:dyDescent="0.2">
      <c r="A178" s="14"/>
      <c r="B178" s="14"/>
      <c r="C178" s="77" t="s">
        <v>1516</v>
      </c>
      <c r="D178" s="82" t="s">
        <v>55</v>
      </c>
      <c r="E178" s="13">
        <v>44423</v>
      </c>
      <c r="F178" s="80" t="s">
        <v>393</v>
      </c>
      <c r="G178" s="13">
        <v>44426</v>
      </c>
      <c r="H178" s="81" t="s">
        <v>1325</v>
      </c>
      <c r="I178" s="16">
        <v>112</v>
      </c>
      <c r="J178" s="16">
        <v>13</v>
      </c>
      <c r="K178" s="16">
        <v>17</v>
      </c>
      <c r="L178" s="16">
        <v>4</v>
      </c>
      <c r="M178" s="87">
        <v>6.1879999999999997</v>
      </c>
      <c r="N178" s="76">
        <v>6</v>
      </c>
      <c r="O178" s="67">
        <v>2530</v>
      </c>
      <c r="P178" s="68">
        <f>Table2245236891011121314151617[[#This Row],[PEMBULATAN]]*O178</f>
        <v>15180</v>
      </c>
    </row>
    <row r="179" spans="1:16" ht="24.75" customHeight="1" x14ac:dyDescent="0.2">
      <c r="A179" s="14"/>
      <c r="B179" s="14"/>
      <c r="C179" s="77" t="s">
        <v>1517</v>
      </c>
      <c r="D179" s="82" t="s">
        <v>55</v>
      </c>
      <c r="E179" s="13">
        <v>44423</v>
      </c>
      <c r="F179" s="80" t="s">
        <v>393</v>
      </c>
      <c r="G179" s="13">
        <v>44426</v>
      </c>
      <c r="H179" s="81" t="s">
        <v>1325</v>
      </c>
      <c r="I179" s="16">
        <v>112</v>
      </c>
      <c r="J179" s="16">
        <v>24</v>
      </c>
      <c r="K179" s="16">
        <v>10</v>
      </c>
      <c r="L179" s="16">
        <v>2</v>
      </c>
      <c r="M179" s="87">
        <v>6.72</v>
      </c>
      <c r="N179" s="76">
        <v>7</v>
      </c>
      <c r="O179" s="67">
        <v>2530</v>
      </c>
      <c r="P179" s="68">
        <f>Table2245236891011121314151617[[#This Row],[PEMBULATAN]]*O179</f>
        <v>17710</v>
      </c>
    </row>
    <row r="180" spans="1:16" ht="24.75" customHeight="1" x14ac:dyDescent="0.2">
      <c r="A180" s="14"/>
      <c r="B180" s="14"/>
      <c r="C180" s="77" t="s">
        <v>1518</v>
      </c>
      <c r="D180" s="82" t="s">
        <v>55</v>
      </c>
      <c r="E180" s="13">
        <v>44423</v>
      </c>
      <c r="F180" s="80" t="s">
        <v>393</v>
      </c>
      <c r="G180" s="13">
        <v>44426</v>
      </c>
      <c r="H180" s="81" t="s">
        <v>1325</v>
      </c>
      <c r="I180" s="16">
        <v>40</v>
      </c>
      <c r="J180" s="16">
        <v>26</v>
      </c>
      <c r="K180" s="16">
        <v>33</v>
      </c>
      <c r="L180" s="16">
        <v>12</v>
      </c>
      <c r="M180" s="87">
        <v>8.58</v>
      </c>
      <c r="N180" s="76">
        <v>12</v>
      </c>
      <c r="O180" s="67">
        <v>2530</v>
      </c>
      <c r="P180" s="68">
        <f>Table2245236891011121314151617[[#This Row],[PEMBULATAN]]*O180</f>
        <v>30360</v>
      </c>
    </row>
    <row r="181" spans="1:16" ht="24.75" customHeight="1" x14ac:dyDescent="0.2">
      <c r="A181" s="14"/>
      <c r="B181" s="14"/>
      <c r="C181" s="77" t="s">
        <v>1519</v>
      </c>
      <c r="D181" s="82" t="s">
        <v>55</v>
      </c>
      <c r="E181" s="13">
        <v>44423</v>
      </c>
      <c r="F181" s="80" t="s">
        <v>393</v>
      </c>
      <c r="G181" s="13">
        <v>44426</v>
      </c>
      <c r="H181" s="81" t="s">
        <v>1325</v>
      </c>
      <c r="I181" s="16">
        <v>126</v>
      </c>
      <c r="J181" s="16">
        <v>23</v>
      </c>
      <c r="K181" s="16">
        <v>13</v>
      </c>
      <c r="L181" s="16">
        <v>15</v>
      </c>
      <c r="M181" s="87">
        <v>9.4184999999999999</v>
      </c>
      <c r="N181" s="76">
        <v>15</v>
      </c>
      <c r="O181" s="67">
        <v>2530</v>
      </c>
      <c r="P181" s="68">
        <f>Table2245236891011121314151617[[#This Row],[PEMBULATAN]]*O181</f>
        <v>37950</v>
      </c>
    </row>
    <row r="182" spans="1:16" ht="24.75" customHeight="1" x14ac:dyDescent="0.2">
      <c r="A182" s="14"/>
      <c r="B182" s="14"/>
      <c r="C182" s="77" t="s">
        <v>1520</v>
      </c>
      <c r="D182" s="82" t="s">
        <v>55</v>
      </c>
      <c r="E182" s="13">
        <v>44423</v>
      </c>
      <c r="F182" s="80" t="s">
        <v>393</v>
      </c>
      <c r="G182" s="13">
        <v>44426</v>
      </c>
      <c r="H182" s="81" t="s">
        <v>1325</v>
      </c>
      <c r="I182" s="16">
        <v>40</v>
      </c>
      <c r="J182" s="16">
        <v>34</v>
      </c>
      <c r="K182" s="16">
        <v>41</v>
      </c>
      <c r="L182" s="16">
        <v>11</v>
      </c>
      <c r="M182" s="87">
        <v>13.94</v>
      </c>
      <c r="N182" s="76">
        <v>14</v>
      </c>
      <c r="O182" s="67">
        <v>2530</v>
      </c>
      <c r="P182" s="68">
        <f>Table2245236891011121314151617[[#This Row],[PEMBULATAN]]*O182</f>
        <v>35420</v>
      </c>
    </row>
    <row r="183" spans="1:16" ht="24.75" customHeight="1" x14ac:dyDescent="0.2">
      <c r="A183" s="14"/>
      <c r="B183" s="14"/>
      <c r="C183" s="77" t="s">
        <v>1521</v>
      </c>
      <c r="D183" s="82" t="s">
        <v>55</v>
      </c>
      <c r="E183" s="13">
        <v>44423</v>
      </c>
      <c r="F183" s="80" t="s">
        <v>393</v>
      </c>
      <c r="G183" s="13">
        <v>44426</v>
      </c>
      <c r="H183" s="81" t="s">
        <v>1325</v>
      </c>
      <c r="I183" s="16">
        <v>101</v>
      </c>
      <c r="J183" s="16">
        <v>39</v>
      </c>
      <c r="K183" s="16">
        <v>32</v>
      </c>
      <c r="L183" s="16">
        <v>41</v>
      </c>
      <c r="M183" s="87">
        <v>31.512</v>
      </c>
      <c r="N183" s="76">
        <v>41</v>
      </c>
      <c r="O183" s="67">
        <v>2530</v>
      </c>
      <c r="P183" s="68">
        <f>Table2245236891011121314151617[[#This Row],[PEMBULATAN]]*O183</f>
        <v>103730</v>
      </c>
    </row>
    <row r="184" spans="1:16" ht="24.75" customHeight="1" x14ac:dyDescent="0.2">
      <c r="A184" s="14"/>
      <c r="B184" s="14"/>
      <c r="C184" s="77" t="s">
        <v>1522</v>
      </c>
      <c r="D184" s="82" t="s">
        <v>55</v>
      </c>
      <c r="E184" s="13">
        <v>44423</v>
      </c>
      <c r="F184" s="80" t="s">
        <v>393</v>
      </c>
      <c r="G184" s="13">
        <v>44426</v>
      </c>
      <c r="H184" s="81" t="s">
        <v>1325</v>
      </c>
      <c r="I184" s="16">
        <v>51</v>
      </c>
      <c r="J184" s="16">
        <v>36</v>
      </c>
      <c r="K184" s="16">
        <v>51</v>
      </c>
      <c r="L184" s="16">
        <v>25</v>
      </c>
      <c r="M184" s="87">
        <v>23.408999999999999</v>
      </c>
      <c r="N184" s="76">
        <v>25</v>
      </c>
      <c r="O184" s="67">
        <v>2530</v>
      </c>
      <c r="P184" s="68">
        <f>Table2245236891011121314151617[[#This Row],[PEMBULATAN]]*O184</f>
        <v>63250</v>
      </c>
    </row>
    <row r="185" spans="1:16" ht="24.75" customHeight="1" x14ac:dyDescent="0.2">
      <c r="A185" s="14"/>
      <c r="B185" s="14"/>
      <c r="C185" s="77" t="s">
        <v>1523</v>
      </c>
      <c r="D185" s="82" t="s">
        <v>55</v>
      </c>
      <c r="E185" s="13">
        <v>44423</v>
      </c>
      <c r="F185" s="80" t="s">
        <v>393</v>
      </c>
      <c r="G185" s="13">
        <v>44426</v>
      </c>
      <c r="H185" s="81" t="s">
        <v>1325</v>
      </c>
      <c r="I185" s="16">
        <v>51</v>
      </c>
      <c r="J185" s="16">
        <v>36</v>
      </c>
      <c r="K185" s="16">
        <v>51</v>
      </c>
      <c r="L185" s="16">
        <v>25</v>
      </c>
      <c r="M185" s="87">
        <v>23.408999999999999</v>
      </c>
      <c r="N185" s="76">
        <v>25</v>
      </c>
      <c r="O185" s="67">
        <v>2530</v>
      </c>
      <c r="P185" s="68">
        <f>Table2245236891011121314151617[[#This Row],[PEMBULATAN]]*O185</f>
        <v>63250</v>
      </c>
    </row>
    <row r="186" spans="1:16" ht="24.75" customHeight="1" x14ac:dyDescent="0.2">
      <c r="A186" s="14"/>
      <c r="B186" s="14" t="s">
        <v>1524</v>
      </c>
      <c r="C186" s="77" t="s">
        <v>1525</v>
      </c>
      <c r="D186" s="82" t="s">
        <v>55</v>
      </c>
      <c r="E186" s="13">
        <v>44423</v>
      </c>
      <c r="F186" s="80" t="s">
        <v>393</v>
      </c>
      <c r="G186" s="13">
        <v>44426</v>
      </c>
      <c r="H186" s="81" t="s">
        <v>1325</v>
      </c>
      <c r="I186" s="16">
        <v>49</v>
      </c>
      <c r="J186" s="16">
        <v>42</v>
      </c>
      <c r="K186" s="16">
        <v>26</v>
      </c>
      <c r="L186" s="16">
        <v>9</v>
      </c>
      <c r="M186" s="87">
        <v>13.377000000000001</v>
      </c>
      <c r="N186" s="76">
        <v>14</v>
      </c>
      <c r="O186" s="67">
        <v>2530</v>
      </c>
      <c r="P186" s="68">
        <f>Table2245236891011121314151617[[#This Row],[PEMBULATAN]]*O186</f>
        <v>35420</v>
      </c>
    </row>
    <row r="187" spans="1:16" ht="24.75" customHeight="1" x14ac:dyDescent="0.2">
      <c r="A187" s="14"/>
      <c r="B187" s="14"/>
      <c r="C187" s="77" t="s">
        <v>1526</v>
      </c>
      <c r="D187" s="82" t="s">
        <v>55</v>
      </c>
      <c r="E187" s="13">
        <v>44423</v>
      </c>
      <c r="F187" s="80" t="s">
        <v>393</v>
      </c>
      <c r="G187" s="13">
        <v>44426</v>
      </c>
      <c r="H187" s="81" t="s">
        <v>1325</v>
      </c>
      <c r="I187" s="16">
        <v>33</v>
      </c>
      <c r="J187" s="16">
        <v>36</v>
      </c>
      <c r="K187" s="16">
        <v>18</v>
      </c>
      <c r="L187" s="16">
        <v>1</v>
      </c>
      <c r="M187" s="87">
        <v>5.3460000000000001</v>
      </c>
      <c r="N187" s="76">
        <v>6</v>
      </c>
      <c r="O187" s="67">
        <v>2530</v>
      </c>
      <c r="P187" s="68">
        <f>Table2245236891011121314151617[[#This Row],[PEMBULATAN]]*O187</f>
        <v>15180</v>
      </c>
    </row>
    <row r="188" spans="1:16" ht="24.75" customHeight="1" x14ac:dyDescent="0.2">
      <c r="A188" s="14"/>
      <c r="B188" s="14"/>
      <c r="C188" s="77" t="s">
        <v>1527</v>
      </c>
      <c r="D188" s="82" t="s">
        <v>55</v>
      </c>
      <c r="E188" s="13">
        <v>44423</v>
      </c>
      <c r="F188" s="80" t="s">
        <v>393</v>
      </c>
      <c r="G188" s="13">
        <v>44426</v>
      </c>
      <c r="H188" s="81" t="s">
        <v>1325</v>
      </c>
      <c r="I188" s="16">
        <v>82</v>
      </c>
      <c r="J188" s="16">
        <v>50</v>
      </c>
      <c r="K188" s="16">
        <v>28</v>
      </c>
      <c r="L188" s="16">
        <v>20</v>
      </c>
      <c r="M188" s="87">
        <v>28.7</v>
      </c>
      <c r="N188" s="76">
        <v>39</v>
      </c>
      <c r="O188" s="67">
        <v>2530</v>
      </c>
      <c r="P188" s="68">
        <f>Table2245236891011121314151617[[#This Row],[PEMBULATAN]]*O188</f>
        <v>98670</v>
      </c>
    </row>
    <row r="189" spans="1:16" ht="24.75" customHeight="1" x14ac:dyDescent="0.2">
      <c r="A189" s="14"/>
      <c r="B189" s="14"/>
      <c r="C189" s="77" t="s">
        <v>1528</v>
      </c>
      <c r="D189" s="82" t="s">
        <v>55</v>
      </c>
      <c r="E189" s="13">
        <v>44423</v>
      </c>
      <c r="F189" s="80" t="s">
        <v>393</v>
      </c>
      <c r="G189" s="13">
        <v>44426</v>
      </c>
      <c r="H189" s="81" t="s">
        <v>1325</v>
      </c>
      <c r="I189" s="16">
        <v>37</v>
      </c>
      <c r="J189" s="16">
        <v>36</v>
      </c>
      <c r="K189" s="16">
        <v>20</v>
      </c>
      <c r="L189" s="16">
        <v>3</v>
      </c>
      <c r="M189" s="87">
        <v>6.66</v>
      </c>
      <c r="N189" s="76">
        <v>7</v>
      </c>
      <c r="O189" s="67">
        <v>2530</v>
      </c>
      <c r="P189" s="68">
        <f>Table2245236891011121314151617[[#This Row],[PEMBULATAN]]*O189</f>
        <v>17710</v>
      </c>
    </row>
    <row r="190" spans="1:16" ht="24.75" customHeight="1" x14ac:dyDescent="0.2">
      <c r="A190" s="14"/>
      <c r="B190" s="14"/>
      <c r="C190" s="77" t="s">
        <v>1529</v>
      </c>
      <c r="D190" s="82" t="s">
        <v>55</v>
      </c>
      <c r="E190" s="13">
        <v>44423</v>
      </c>
      <c r="F190" s="80" t="s">
        <v>393</v>
      </c>
      <c r="G190" s="13">
        <v>44426</v>
      </c>
      <c r="H190" s="81" t="s">
        <v>1325</v>
      </c>
      <c r="I190" s="16">
        <v>54</v>
      </c>
      <c r="J190" s="16">
        <v>50</v>
      </c>
      <c r="K190" s="16">
        <v>32</v>
      </c>
      <c r="L190" s="16">
        <v>11</v>
      </c>
      <c r="M190" s="87">
        <v>21.6</v>
      </c>
      <c r="N190" s="76">
        <v>22</v>
      </c>
      <c r="O190" s="67">
        <v>2530</v>
      </c>
      <c r="P190" s="68">
        <f>Table2245236891011121314151617[[#This Row],[PEMBULATAN]]*O190</f>
        <v>55660</v>
      </c>
    </row>
    <row r="191" spans="1:16" ht="24.75" customHeight="1" x14ac:dyDescent="0.2">
      <c r="A191" s="14"/>
      <c r="B191" s="14"/>
      <c r="C191" s="77" t="s">
        <v>1530</v>
      </c>
      <c r="D191" s="82" t="s">
        <v>55</v>
      </c>
      <c r="E191" s="13">
        <v>44423</v>
      </c>
      <c r="F191" s="80" t="s">
        <v>393</v>
      </c>
      <c r="G191" s="13">
        <v>44426</v>
      </c>
      <c r="H191" s="81" t="s">
        <v>1325</v>
      </c>
      <c r="I191" s="16">
        <v>32</v>
      </c>
      <c r="J191" s="16">
        <v>35</v>
      </c>
      <c r="K191" s="16">
        <v>13</v>
      </c>
      <c r="L191" s="16">
        <v>1</v>
      </c>
      <c r="M191" s="87">
        <v>3.64</v>
      </c>
      <c r="N191" s="76">
        <v>4</v>
      </c>
      <c r="O191" s="67">
        <v>2530</v>
      </c>
      <c r="P191" s="68">
        <f>Table2245236891011121314151617[[#This Row],[PEMBULATAN]]*O191</f>
        <v>10120</v>
      </c>
    </row>
    <row r="192" spans="1:16" ht="24.75" customHeight="1" x14ac:dyDescent="0.2">
      <c r="A192" s="14"/>
      <c r="B192" s="14"/>
      <c r="C192" s="77" t="s">
        <v>1531</v>
      </c>
      <c r="D192" s="82" t="s">
        <v>55</v>
      </c>
      <c r="E192" s="13">
        <v>44423</v>
      </c>
      <c r="F192" s="80" t="s">
        <v>393</v>
      </c>
      <c r="G192" s="13">
        <v>44426</v>
      </c>
      <c r="H192" s="81" t="s">
        <v>1325</v>
      </c>
      <c r="I192" s="16">
        <v>47</v>
      </c>
      <c r="J192" s="16">
        <v>58</v>
      </c>
      <c r="K192" s="16">
        <v>20</v>
      </c>
      <c r="L192" s="16">
        <v>6</v>
      </c>
      <c r="M192" s="87">
        <v>13.63</v>
      </c>
      <c r="N192" s="76">
        <v>14</v>
      </c>
      <c r="O192" s="67">
        <v>2530</v>
      </c>
      <c r="P192" s="68">
        <f>Table2245236891011121314151617[[#This Row],[PEMBULATAN]]*O192</f>
        <v>35420</v>
      </c>
    </row>
    <row r="193" spans="1:16" ht="24.75" customHeight="1" x14ac:dyDescent="0.2">
      <c r="A193" s="14"/>
      <c r="B193" s="14"/>
      <c r="C193" s="77" t="s">
        <v>1532</v>
      </c>
      <c r="D193" s="82" t="s">
        <v>55</v>
      </c>
      <c r="E193" s="13">
        <v>44423</v>
      </c>
      <c r="F193" s="80" t="s">
        <v>393</v>
      </c>
      <c r="G193" s="13">
        <v>44426</v>
      </c>
      <c r="H193" s="81" t="s">
        <v>1325</v>
      </c>
      <c r="I193" s="16">
        <v>33</v>
      </c>
      <c r="J193" s="16">
        <v>36</v>
      </c>
      <c r="K193" s="16">
        <v>22</v>
      </c>
      <c r="L193" s="16">
        <v>10</v>
      </c>
      <c r="M193" s="87">
        <v>6.5339999999999998</v>
      </c>
      <c r="N193" s="76">
        <v>10</v>
      </c>
      <c r="O193" s="67">
        <v>2530</v>
      </c>
      <c r="P193" s="68">
        <f>Table2245236891011121314151617[[#This Row],[PEMBULATAN]]*O193</f>
        <v>25300</v>
      </c>
    </row>
    <row r="194" spans="1:16" ht="24.75" customHeight="1" x14ac:dyDescent="0.2">
      <c r="A194" s="14"/>
      <c r="B194" s="14"/>
      <c r="C194" s="77" t="s">
        <v>1533</v>
      </c>
      <c r="D194" s="82" t="s">
        <v>55</v>
      </c>
      <c r="E194" s="13">
        <v>44423</v>
      </c>
      <c r="F194" s="80" t="s">
        <v>393</v>
      </c>
      <c r="G194" s="13">
        <v>44426</v>
      </c>
      <c r="H194" s="81" t="s">
        <v>1325</v>
      </c>
      <c r="I194" s="16">
        <v>49</v>
      </c>
      <c r="J194" s="16">
        <v>32</v>
      </c>
      <c r="K194" s="16">
        <v>15</v>
      </c>
      <c r="L194" s="16">
        <v>4</v>
      </c>
      <c r="M194" s="87">
        <v>5.88</v>
      </c>
      <c r="N194" s="76">
        <v>6</v>
      </c>
      <c r="O194" s="67">
        <v>2530</v>
      </c>
      <c r="P194" s="68">
        <f>Table2245236891011121314151617[[#This Row],[PEMBULATAN]]*O194</f>
        <v>15180</v>
      </c>
    </row>
    <row r="195" spans="1:16" ht="22.5" customHeight="1" x14ac:dyDescent="0.2">
      <c r="A195" s="119" t="s">
        <v>34</v>
      </c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1"/>
      <c r="M195" s="83">
        <f>SUBTOTAL(109,Table2245236891011121314151617[KG VOLUME])</f>
        <v>4081.1915000000008</v>
      </c>
      <c r="N195" s="71">
        <f>SUM(N3:N194)</f>
        <v>4163</v>
      </c>
      <c r="O195" s="122">
        <f>SUM(P3:P194)</f>
        <v>10532390</v>
      </c>
      <c r="P195" s="123"/>
    </row>
    <row r="196" spans="1:16" ht="22.5" customHeight="1" x14ac:dyDescent="0.2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9"/>
      <c r="N196" s="91" t="s">
        <v>57</v>
      </c>
      <c r="O196" s="90"/>
      <c r="P196" s="90">
        <f>O195*10%</f>
        <v>1053239</v>
      </c>
    </row>
    <row r="197" spans="1:16" x14ac:dyDescent="0.2">
      <c r="A197" s="11"/>
      <c r="B197" s="59" t="s">
        <v>48</v>
      </c>
      <c r="C197" s="58"/>
      <c r="D197" s="60" t="s">
        <v>49</v>
      </c>
      <c r="H197" s="66"/>
      <c r="N197" s="65" t="s">
        <v>35</v>
      </c>
      <c r="P197" s="72">
        <f>O195*1%</f>
        <v>105323.90000000001</v>
      </c>
    </row>
    <row r="198" spans="1:16" x14ac:dyDescent="0.2">
      <c r="A198" s="11"/>
      <c r="H198" s="66"/>
      <c r="N198" s="65" t="s">
        <v>36</v>
      </c>
      <c r="P198" s="74">
        <v>0</v>
      </c>
    </row>
    <row r="199" spans="1:16" ht="15.75" thickBot="1" x14ac:dyDescent="0.25">
      <c r="A199" s="11"/>
      <c r="H199" s="66"/>
      <c r="N199" s="65" t="s">
        <v>37</v>
      </c>
      <c r="P199" s="74">
        <v>0</v>
      </c>
    </row>
    <row r="200" spans="1:16" x14ac:dyDescent="0.2">
      <c r="A200" s="11"/>
      <c r="H200" s="66"/>
      <c r="N200" s="69" t="s">
        <v>38</v>
      </c>
      <c r="O200" s="70"/>
      <c r="P200" s="73">
        <f>O195-P196+P197</f>
        <v>9584474.9000000004</v>
      </c>
    </row>
    <row r="201" spans="1:16" x14ac:dyDescent="0.2">
      <c r="B201" s="59"/>
      <c r="C201" s="58"/>
      <c r="D201" s="60"/>
    </row>
    <row r="203" spans="1:16" x14ac:dyDescent="0.2">
      <c r="A203" s="11"/>
      <c r="H203" s="66"/>
      <c r="P203" s="75"/>
    </row>
    <row r="204" spans="1:16" x14ac:dyDescent="0.2">
      <c r="A204" s="11"/>
      <c r="H204" s="66"/>
      <c r="O204" s="61"/>
      <c r="P204" s="75"/>
    </row>
    <row r="205" spans="1:16" s="3" customFormat="1" x14ac:dyDescent="0.25">
      <c r="A205" s="11"/>
      <c r="B205" s="2"/>
      <c r="C205" s="2"/>
      <c r="E205" s="12"/>
      <c r="H205" s="66"/>
      <c r="N205" s="15"/>
      <c r="O205" s="15"/>
      <c r="P205" s="15"/>
    </row>
    <row r="206" spans="1:16" s="3" customFormat="1" x14ac:dyDescent="0.25">
      <c r="A206" s="11"/>
      <c r="B206" s="2"/>
      <c r="C206" s="2"/>
      <c r="E206" s="12"/>
      <c r="H206" s="66"/>
      <c r="N206" s="15"/>
      <c r="O206" s="15"/>
      <c r="P206" s="15"/>
    </row>
    <row r="207" spans="1:16" s="3" customFormat="1" x14ac:dyDescent="0.25">
      <c r="A207" s="11"/>
      <c r="B207" s="2"/>
      <c r="C207" s="2"/>
      <c r="E207" s="12"/>
      <c r="H207" s="66"/>
      <c r="N207" s="15"/>
      <c r="O207" s="15"/>
      <c r="P207" s="15"/>
    </row>
    <row r="208" spans="1:16" s="3" customFormat="1" x14ac:dyDescent="0.25">
      <c r="A208" s="11"/>
      <c r="B208" s="2"/>
      <c r="C208" s="2"/>
      <c r="E208" s="12"/>
      <c r="H208" s="66"/>
      <c r="N208" s="15"/>
      <c r="O208" s="15"/>
      <c r="P208" s="15"/>
    </row>
    <row r="209" spans="1:16" s="3" customFormat="1" x14ac:dyDescent="0.25">
      <c r="A209" s="11"/>
      <c r="B209" s="2"/>
      <c r="C209" s="2"/>
      <c r="E209" s="12"/>
      <c r="H209" s="66"/>
      <c r="N209" s="15"/>
      <c r="O209" s="15"/>
      <c r="P209" s="15"/>
    </row>
    <row r="210" spans="1:16" s="3" customFormat="1" x14ac:dyDescent="0.25">
      <c r="A210" s="11"/>
      <c r="B210" s="2"/>
      <c r="C210" s="2"/>
      <c r="E210" s="12"/>
      <c r="H210" s="66"/>
      <c r="N210" s="15"/>
      <c r="O210" s="15"/>
      <c r="P210" s="15"/>
    </row>
    <row r="211" spans="1:16" s="3" customFormat="1" x14ac:dyDescent="0.25">
      <c r="A211" s="11"/>
      <c r="B211" s="2"/>
      <c r="C211" s="2"/>
      <c r="E211" s="12"/>
      <c r="H211" s="66"/>
      <c r="N211" s="15"/>
      <c r="O211" s="15"/>
      <c r="P211" s="15"/>
    </row>
    <row r="212" spans="1:16" s="3" customFormat="1" x14ac:dyDescent="0.25">
      <c r="A212" s="11"/>
      <c r="B212" s="2"/>
      <c r="C212" s="2"/>
      <c r="E212" s="12"/>
      <c r="H212" s="66"/>
      <c r="N212" s="15"/>
      <c r="O212" s="15"/>
      <c r="P212" s="15"/>
    </row>
    <row r="213" spans="1:16" s="3" customFormat="1" x14ac:dyDescent="0.25">
      <c r="A213" s="11"/>
      <c r="B213" s="2"/>
      <c r="C213" s="2"/>
      <c r="E213" s="12"/>
      <c r="H213" s="66"/>
      <c r="N213" s="15"/>
      <c r="O213" s="15"/>
      <c r="P213" s="15"/>
    </row>
    <row r="214" spans="1:16" s="3" customFormat="1" x14ac:dyDescent="0.25">
      <c r="A214" s="11"/>
      <c r="B214" s="2"/>
      <c r="C214" s="2"/>
      <c r="E214" s="12"/>
      <c r="H214" s="66"/>
      <c r="N214" s="15"/>
      <c r="O214" s="15"/>
      <c r="P214" s="15"/>
    </row>
    <row r="215" spans="1:16" s="3" customFormat="1" x14ac:dyDescent="0.25">
      <c r="A215" s="11"/>
      <c r="B215" s="2"/>
      <c r="C215" s="2"/>
      <c r="E215" s="12"/>
      <c r="H215" s="66"/>
      <c r="N215" s="15"/>
      <c r="O215" s="15"/>
      <c r="P215" s="15"/>
    </row>
    <row r="216" spans="1:16" s="3" customFormat="1" x14ac:dyDescent="0.25">
      <c r="A216" s="11"/>
      <c r="B216" s="2"/>
      <c r="C216" s="2"/>
      <c r="E216" s="12"/>
      <c r="H216" s="66"/>
      <c r="N216" s="15"/>
      <c r="O216" s="15"/>
      <c r="P216" s="15"/>
    </row>
  </sheetData>
  <mergeCells count="3">
    <mergeCell ref="A3:A4"/>
    <mergeCell ref="A195:L195"/>
    <mergeCell ref="O195:P195"/>
  </mergeCells>
  <conditionalFormatting sqref="B3">
    <cfRule type="duplicateValues" dxfId="139" priority="2"/>
  </conditionalFormatting>
  <conditionalFormatting sqref="B4:B158">
    <cfRule type="duplicateValues" dxfId="138" priority="40"/>
  </conditionalFormatting>
  <conditionalFormatting sqref="B159:B194">
    <cfRule type="duplicateValues" dxfId="137" priority="4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C3" sqref="C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2.25" customHeight="1" x14ac:dyDescent="0.2">
      <c r="A3" s="117" t="s">
        <v>1535</v>
      </c>
      <c r="B3" s="97" t="s">
        <v>1536</v>
      </c>
      <c r="C3" s="9" t="s">
        <v>1537</v>
      </c>
      <c r="D3" s="80" t="s">
        <v>1547</v>
      </c>
      <c r="E3" s="13">
        <v>44423</v>
      </c>
      <c r="F3" s="80" t="s">
        <v>393</v>
      </c>
      <c r="G3" s="13">
        <v>44426</v>
      </c>
      <c r="H3" s="10" t="s">
        <v>1325</v>
      </c>
      <c r="I3" s="1">
        <v>70</v>
      </c>
      <c r="J3" s="1">
        <v>53</v>
      </c>
      <c r="K3" s="1">
        <v>54</v>
      </c>
      <c r="L3" s="1">
        <v>12</v>
      </c>
      <c r="M3" s="86">
        <v>50.085000000000001</v>
      </c>
      <c r="N3" s="8">
        <v>50</v>
      </c>
      <c r="O3" s="67">
        <v>2530</v>
      </c>
      <c r="P3" s="68">
        <f>Table22452368910111213141516171819[[#This Row],[PEMBULATAN]]*O3</f>
        <v>126500</v>
      </c>
    </row>
    <row r="4" spans="1:16" ht="32.25" customHeight="1" x14ac:dyDescent="0.2">
      <c r="A4" s="118"/>
      <c r="B4" s="79" t="s">
        <v>1538</v>
      </c>
      <c r="C4" s="9" t="s">
        <v>1539</v>
      </c>
      <c r="D4" s="80" t="s">
        <v>1547</v>
      </c>
      <c r="E4" s="13">
        <v>44423</v>
      </c>
      <c r="F4" s="80" t="s">
        <v>393</v>
      </c>
      <c r="G4" s="13">
        <v>44426</v>
      </c>
      <c r="H4" s="10" t="s">
        <v>1325</v>
      </c>
      <c r="I4" s="1">
        <v>43</v>
      </c>
      <c r="J4" s="1">
        <v>33</v>
      </c>
      <c r="K4" s="1">
        <v>30</v>
      </c>
      <c r="L4" s="1">
        <v>10</v>
      </c>
      <c r="M4" s="86">
        <v>10.6425</v>
      </c>
      <c r="N4" s="8">
        <v>11</v>
      </c>
      <c r="O4" s="67">
        <v>2530</v>
      </c>
      <c r="P4" s="68">
        <f>Table22452368910111213141516171819[[#This Row],[PEMBULATAN]]*O4</f>
        <v>27830</v>
      </c>
    </row>
    <row r="5" spans="1:16" ht="32.25" customHeight="1" x14ac:dyDescent="0.2">
      <c r="A5" s="94"/>
      <c r="B5" s="79"/>
      <c r="C5" s="77" t="s">
        <v>1540</v>
      </c>
      <c r="D5" s="82" t="s">
        <v>1547</v>
      </c>
      <c r="E5" s="13">
        <v>44423</v>
      </c>
      <c r="F5" s="80" t="s">
        <v>393</v>
      </c>
      <c r="G5" s="13">
        <v>44426</v>
      </c>
      <c r="H5" s="81" t="s">
        <v>1325</v>
      </c>
      <c r="I5" s="16">
        <v>43</v>
      </c>
      <c r="J5" s="16">
        <v>33</v>
      </c>
      <c r="K5" s="16">
        <v>30</v>
      </c>
      <c r="L5" s="16">
        <v>10</v>
      </c>
      <c r="M5" s="87">
        <v>10.6425</v>
      </c>
      <c r="N5" s="76">
        <v>11</v>
      </c>
      <c r="O5" s="67">
        <v>2530</v>
      </c>
      <c r="P5" s="68">
        <f>Table22452368910111213141516171819[[#This Row],[PEMBULATAN]]*O5</f>
        <v>27830</v>
      </c>
    </row>
    <row r="6" spans="1:16" ht="32.25" customHeight="1" x14ac:dyDescent="0.2">
      <c r="A6" s="94"/>
      <c r="B6" s="79"/>
      <c r="C6" s="77" t="s">
        <v>1541</v>
      </c>
      <c r="D6" s="82" t="s">
        <v>1547</v>
      </c>
      <c r="E6" s="13">
        <v>44423</v>
      </c>
      <c r="F6" s="80" t="s">
        <v>393</v>
      </c>
      <c r="G6" s="13">
        <v>44426</v>
      </c>
      <c r="H6" s="81" t="s">
        <v>1325</v>
      </c>
      <c r="I6" s="16">
        <v>43</v>
      </c>
      <c r="J6" s="16">
        <v>33</v>
      </c>
      <c r="K6" s="16">
        <v>30</v>
      </c>
      <c r="L6" s="16">
        <v>9</v>
      </c>
      <c r="M6" s="87">
        <v>10.6425</v>
      </c>
      <c r="N6" s="76">
        <v>11</v>
      </c>
      <c r="O6" s="67">
        <v>2530</v>
      </c>
      <c r="P6" s="68">
        <f>Table22452368910111213141516171819[[#This Row],[PEMBULATAN]]*O6</f>
        <v>27830</v>
      </c>
    </row>
    <row r="7" spans="1:16" ht="32.25" customHeight="1" x14ac:dyDescent="0.2">
      <c r="A7" s="94"/>
      <c r="B7" s="79"/>
      <c r="C7" s="77" t="s">
        <v>1542</v>
      </c>
      <c r="D7" s="82" t="s">
        <v>1547</v>
      </c>
      <c r="E7" s="13">
        <v>44423</v>
      </c>
      <c r="F7" s="80" t="s">
        <v>393</v>
      </c>
      <c r="G7" s="13">
        <v>44426</v>
      </c>
      <c r="H7" s="81" t="s">
        <v>1325</v>
      </c>
      <c r="I7" s="16">
        <v>30</v>
      </c>
      <c r="J7" s="16">
        <v>27</v>
      </c>
      <c r="K7" s="16">
        <v>21</v>
      </c>
      <c r="L7" s="16">
        <v>10</v>
      </c>
      <c r="M7" s="87">
        <v>4.2525000000000004</v>
      </c>
      <c r="N7" s="76">
        <v>10</v>
      </c>
      <c r="O7" s="67">
        <v>2530</v>
      </c>
      <c r="P7" s="68">
        <f>Table22452368910111213141516171819[[#This Row],[PEMBULATAN]]*O7</f>
        <v>25300</v>
      </c>
    </row>
    <row r="8" spans="1:16" ht="32.25" customHeight="1" x14ac:dyDescent="0.2">
      <c r="A8" s="94"/>
      <c r="B8" s="79"/>
      <c r="C8" s="77" t="s">
        <v>1543</v>
      </c>
      <c r="D8" s="82" t="s">
        <v>1547</v>
      </c>
      <c r="E8" s="13">
        <v>44423</v>
      </c>
      <c r="F8" s="80" t="s">
        <v>393</v>
      </c>
      <c r="G8" s="13">
        <v>44426</v>
      </c>
      <c r="H8" s="81" t="s">
        <v>1325</v>
      </c>
      <c r="I8" s="16">
        <v>41</v>
      </c>
      <c r="J8" s="16">
        <v>30</v>
      </c>
      <c r="K8" s="16">
        <v>23</v>
      </c>
      <c r="L8" s="16">
        <v>5</v>
      </c>
      <c r="M8" s="87">
        <v>7.0724999999999998</v>
      </c>
      <c r="N8" s="76">
        <v>7</v>
      </c>
      <c r="O8" s="67">
        <v>2530</v>
      </c>
      <c r="P8" s="68">
        <f>Table22452368910111213141516171819[[#This Row],[PEMBULATAN]]*O8</f>
        <v>17710</v>
      </c>
    </row>
    <row r="9" spans="1:16" ht="32.25" customHeight="1" x14ac:dyDescent="0.2">
      <c r="A9" s="94"/>
      <c r="B9" s="79"/>
      <c r="C9" s="77" t="s">
        <v>1544</v>
      </c>
      <c r="D9" s="82" t="s">
        <v>1547</v>
      </c>
      <c r="E9" s="13">
        <v>44423</v>
      </c>
      <c r="F9" s="80" t="s">
        <v>393</v>
      </c>
      <c r="G9" s="13">
        <v>44426</v>
      </c>
      <c r="H9" s="81" t="s">
        <v>1325</v>
      </c>
      <c r="I9" s="16">
        <v>35</v>
      </c>
      <c r="J9" s="16">
        <v>26</v>
      </c>
      <c r="K9" s="16">
        <v>20</v>
      </c>
      <c r="L9" s="16">
        <v>10</v>
      </c>
      <c r="M9" s="87">
        <v>4.55</v>
      </c>
      <c r="N9" s="76">
        <v>10</v>
      </c>
      <c r="O9" s="67">
        <v>2530</v>
      </c>
      <c r="P9" s="68">
        <f>Table22452368910111213141516171819[[#This Row],[PEMBULATAN]]*O9</f>
        <v>25300</v>
      </c>
    </row>
    <row r="10" spans="1:16" ht="32.25" customHeight="1" x14ac:dyDescent="0.2">
      <c r="A10" s="94"/>
      <c r="B10" s="79"/>
      <c r="C10" s="77" t="s">
        <v>1545</v>
      </c>
      <c r="D10" s="82" t="s">
        <v>1547</v>
      </c>
      <c r="E10" s="13">
        <v>44423</v>
      </c>
      <c r="F10" s="80" t="s">
        <v>393</v>
      </c>
      <c r="G10" s="13">
        <v>44426</v>
      </c>
      <c r="H10" s="81" t="s">
        <v>1325</v>
      </c>
      <c r="I10" s="16">
        <v>40</v>
      </c>
      <c r="J10" s="16">
        <v>34</v>
      </c>
      <c r="K10" s="16">
        <v>21</v>
      </c>
      <c r="L10" s="16">
        <v>12</v>
      </c>
      <c r="M10" s="87">
        <v>7.14</v>
      </c>
      <c r="N10" s="76">
        <v>12</v>
      </c>
      <c r="O10" s="67">
        <v>2530</v>
      </c>
      <c r="P10" s="68">
        <f>Table22452368910111213141516171819[[#This Row],[PEMBULATAN]]*O10</f>
        <v>30360</v>
      </c>
    </row>
    <row r="11" spans="1:16" ht="32.25" customHeight="1" x14ac:dyDescent="0.2">
      <c r="A11" s="94"/>
      <c r="B11" s="79"/>
      <c r="C11" s="77" t="s">
        <v>1546</v>
      </c>
      <c r="D11" s="82" t="s">
        <v>1547</v>
      </c>
      <c r="E11" s="13">
        <v>44423</v>
      </c>
      <c r="F11" s="80" t="s">
        <v>393</v>
      </c>
      <c r="G11" s="13">
        <v>44426</v>
      </c>
      <c r="H11" s="81" t="s">
        <v>1325</v>
      </c>
      <c r="I11" s="16">
        <v>36</v>
      </c>
      <c r="J11" s="16">
        <v>36</v>
      </c>
      <c r="K11" s="16">
        <v>30</v>
      </c>
      <c r="L11" s="16">
        <v>13</v>
      </c>
      <c r="M11" s="87">
        <v>9.7200000000000006</v>
      </c>
      <c r="N11" s="76">
        <v>13</v>
      </c>
      <c r="O11" s="67">
        <v>2530</v>
      </c>
      <c r="P11" s="68">
        <f>Table22452368910111213141516171819[[#This Row],[PEMBULATAN]]*O11</f>
        <v>32890</v>
      </c>
    </row>
    <row r="12" spans="1:16" ht="22.5" customHeight="1" x14ac:dyDescent="0.2">
      <c r="A12" s="119" t="s">
        <v>34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1"/>
      <c r="M12" s="83">
        <f>SUBTOTAL(109,Table22452368910111213141516171819[KG VOLUME])</f>
        <v>114.7475</v>
      </c>
      <c r="N12" s="71">
        <f>SUM(N3:N11)</f>
        <v>135</v>
      </c>
      <c r="O12" s="122">
        <f>SUM(P3:P11)</f>
        <v>341550</v>
      </c>
      <c r="P12" s="123"/>
    </row>
    <row r="13" spans="1:16" ht="22.5" customHeight="1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9"/>
      <c r="N13" s="91" t="s">
        <v>57</v>
      </c>
      <c r="O13" s="90"/>
      <c r="P13" s="90">
        <f>O12*10%</f>
        <v>34155</v>
      </c>
    </row>
    <row r="14" spans="1:16" x14ac:dyDescent="0.2">
      <c r="A14" s="11"/>
      <c r="B14" s="59" t="s">
        <v>48</v>
      </c>
      <c r="C14" s="58"/>
      <c r="D14" s="60" t="s">
        <v>49</v>
      </c>
      <c r="H14" s="66"/>
      <c r="N14" s="65" t="s">
        <v>35</v>
      </c>
      <c r="P14" s="72">
        <f>O12*1%</f>
        <v>3415.5</v>
      </c>
    </row>
    <row r="15" spans="1:16" x14ac:dyDescent="0.2">
      <c r="A15" s="11"/>
      <c r="H15" s="66"/>
      <c r="N15" s="65" t="s">
        <v>36</v>
      </c>
      <c r="P15" s="74">
        <v>0</v>
      </c>
    </row>
    <row r="16" spans="1:16" ht="15.75" thickBot="1" x14ac:dyDescent="0.25">
      <c r="A16" s="11"/>
      <c r="H16" s="66"/>
      <c r="N16" s="65" t="s">
        <v>37</v>
      </c>
      <c r="P16" s="74">
        <v>0</v>
      </c>
    </row>
    <row r="17" spans="1:16" x14ac:dyDescent="0.2">
      <c r="A17" s="11"/>
      <c r="H17" s="66"/>
      <c r="N17" s="69" t="s">
        <v>38</v>
      </c>
      <c r="O17" s="70"/>
      <c r="P17" s="73">
        <f>O12-P13+P14</f>
        <v>310810.5</v>
      </c>
    </row>
    <row r="18" spans="1:16" x14ac:dyDescent="0.2">
      <c r="B18" s="59"/>
      <c r="C18" s="58"/>
      <c r="D18" s="60"/>
    </row>
    <row r="20" spans="1:16" x14ac:dyDescent="0.2">
      <c r="A20" s="11"/>
      <c r="H20" s="66"/>
      <c r="P20" s="75"/>
    </row>
    <row r="21" spans="1:16" x14ac:dyDescent="0.2">
      <c r="A21" s="11"/>
      <c r="H21" s="66"/>
      <c r="O21" s="61"/>
      <c r="P21" s="75"/>
    </row>
    <row r="22" spans="1:16" s="3" customFormat="1" x14ac:dyDescent="0.25">
      <c r="A22" s="11"/>
      <c r="B22" s="2"/>
      <c r="C22" s="2"/>
      <c r="E22" s="12"/>
      <c r="H22" s="6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6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6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6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6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6"/>
      <c r="N33" s="15"/>
      <c r="O33" s="15"/>
      <c r="P33" s="15"/>
    </row>
  </sheetData>
  <mergeCells count="3">
    <mergeCell ref="A3:A4"/>
    <mergeCell ref="A12:L12"/>
    <mergeCell ref="O12:P12"/>
  </mergeCells>
  <conditionalFormatting sqref="B3">
    <cfRule type="duplicateValues" dxfId="121" priority="2"/>
  </conditionalFormatting>
  <conditionalFormatting sqref="B4:B11">
    <cfRule type="duplicateValues" dxfId="120" priority="4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H10" sqref="H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9" customHeight="1" x14ac:dyDescent="0.2">
      <c r="A3" s="117" t="s">
        <v>1534</v>
      </c>
      <c r="B3" s="78" t="s">
        <v>1548</v>
      </c>
      <c r="C3" s="9" t="s">
        <v>1549</v>
      </c>
      <c r="D3" s="80" t="s">
        <v>55</v>
      </c>
      <c r="E3" s="13">
        <v>44423</v>
      </c>
      <c r="F3" s="80" t="s">
        <v>393</v>
      </c>
      <c r="G3" s="13">
        <v>44426</v>
      </c>
      <c r="H3" s="10" t="s">
        <v>1325</v>
      </c>
      <c r="I3" s="1">
        <v>101</v>
      </c>
      <c r="J3" s="1">
        <v>61</v>
      </c>
      <c r="K3" s="1">
        <v>30</v>
      </c>
      <c r="L3" s="1">
        <v>23</v>
      </c>
      <c r="M3" s="86">
        <v>46.207500000000003</v>
      </c>
      <c r="N3" s="8">
        <v>46</v>
      </c>
      <c r="O3" s="67">
        <v>2530</v>
      </c>
      <c r="P3" s="68">
        <f>Table224523689101112131415161718[[#This Row],[PEMBULATAN]]*O3</f>
        <v>116380</v>
      </c>
    </row>
    <row r="4" spans="1:16" ht="39" customHeight="1" x14ac:dyDescent="0.2">
      <c r="A4" s="118"/>
      <c r="B4" s="79"/>
      <c r="C4" s="9" t="s">
        <v>1550</v>
      </c>
      <c r="D4" s="80" t="s">
        <v>55</v>
      </c>
      <c r="E4" s="13">
        <v>44423</v>
      </c>
      <c r="F4" s="80" t="s">
        <v>393</v>
      </c>
      <c r="G4" s="13">
        <v>44426</v>
      </c>
      <c r="H4" s="10" t="s">
        <v>1325</v>
      </c>
      <c r="I4" s="1">
        <v>56</v>
      </c>
      <c r="J4" s="1">
        <v>56</v>
      </c>
      <c r="K4" s="1">
        <v>18</v>
      </c>
      <c r="L4" s="1">
        <v>8</v>
      </c>
      <c r="M4" s="86">
        <v>14.112</v>
      </c>
      <c r="N4" s="8">
        <v>14</v>
      </c>
      <c r="O4" s="67">
        <v>2530</v>
      </c>
      <c r="P4" s="68">
        <f>Table224523689101112131415161718[[#This Row],[PEMBULATAN]]*O4</f>
        <v>35420</v>
      </c>
    </row>
    <row r="5" spans="1:16" ht="22.5" customHeight="1" x14ac:dyDescent="0.2">
      <c r="A5" s="119" t="s">
        <v>34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  <c r="M5" s="83">
        <f>SUBTOTAL(109,Table224523689101112131415161718[KG VOLUME])</f>
        <v>60.319500000000005</v>
      </c>
      <c r="N5" s="71">
        <f>SUM(N3:N4)</f>
        <v>60</v>
      </c>
      <c r="O5" s="122">
        <f>SUM(P3:P4)</f>
        <v>151800</v>
      </c>
      <c r="P5" s="123"/>
    </row>
    <row r="6" spans="1:16" ht="22.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91" t="s">
        <v>57</v>
      </c>
      <c r="O6" s="90"/>
      <c r="P6" s="90">
        <f>O5*10%</f>
        <v>15180</v>
      </c>
    </row>
    <row r="7" spans="1:16" x14ac:dyDescent="0.2">
      <c r="A7" s="11"/>
      <c r="B7" s="59" t="s">
        <v>48</v>
      </c>
      <c r="C7" s="58"/>
      <c r="D7" s="60" t="s">
        <v>49</v>
      </c>
      <c r="H7" s="66"/>
      <c r="N7" s="65" t="s">
        <v>35</v>
      </c>
      <c r="P7" s="72">
        <f>O5*1%</f>
        <v>1518</v>
      </c>
    </row>
    <row r="8" spans="1:16" x14ac:dyDescent="0.2">
      <c r="A8" s="11"/>
      <c r="H8" s="66"/>
      <c r="N8" s="65" t="s">
        <v>36</v>
      </c>
      <c r="P8" s="74">
        <v>0</v>
      </c>
    </row>
    <row r="9" spans="1:16" ht="15.75" thickBot="1" x14ac:dyDescent="0.25">
      <c r="A9" s="11"/>
      <c r="H9" s="66"/>
      <c r="N9" s="65" t="s">
        <v>37</v>
      </c>
      <c r="P9" s="74">
        <v>0</v>
      </c>
    </row>
    <row r="10" spans="1:16" x14ac:dyDescent="0.2">
      <c r="A10" s="11"/>
      <c r="H10" s="66"/>
      <c r="N10" s="69" t="s">
        <v>38</v>
      </c>
      <c r="O10" s="70"/>
      <c r="P10" s="73">
        <f>O5-P6+P7</f>
        <v>138138</v>
      </c>
    </row>
    <row r="11" spans="1:16" x14ac:dyDescent="0.2">
      <c r="B11" s="59"/>
      <c r="C11" s="58"/>
      <c r="D11" s="60"/>
    </row>
    <row r="13" spans="1:16" x14ac:dyDescent="0.2">
      <c r="A13" s="11"/>
      <c r="H13" s="66"/>
      <c r="P13" s="75"/>
    </row>
    <row r="14" spans="1:16" x14ac:dyDescent="0.2">
      <c r="A14" s="11"/>
      <c r="H14" s="66"/>
      <c r="O14" s="61"/>
      <c r="P14" s="75"/>
    </row>
    <row r="15" spans="1:16" s="3" customFormat="1" x14ac:dyDescent="0.25">
      <c r="A15" s="11"/>
      <c r="B15" s="2"/>
      <c r="C15" s="2"/>
      <c r="E15" s="12"/>
      <c r="H15" s="66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6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6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6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6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6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6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6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6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6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6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6"/>
      <c r="N26" s="15"/>
      <c r="O26" s="15"/>
      <c r="P26" s="15"/>
    </row>
  </sheetData>
  <mergeCells count="3">
    <mergeCell ref="A3:A4"/>
    <mergeCell ref="A5:L5"/>
    <mergeCell ref="O5:P5"/>
  </mergeCells>
  <conditionalFormatting sqref="B3">
    <cfRule type="duplicateValues" dxfId="104" priority="2"/>
  </conditionalFormatting>
  <conditionalFormatting sqref="B4">
    <cfRule type="duplicateValues" dxfId="103" priority="4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0"/>
  <sheetViews>
    <sheetView zoomScale="110" zoomScaleNormal="110" workbookViewId="0">
      <pane xSplit="3" ySplit="2" topLeftCell="D65" activePane="bottomRight" state="frozen"/>
      <selection activeCell="H5" sqref="H5"/>
      <selection pane="topRight" activeCell="H5" sqref="H5"/>
      <selection pane="bottomLeft" activeCell="H5" sqref="H5"/>
      <selection pane="bottomRight" activeCell="B3" sqref="A3:XFD6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26.25" customHeight="1" x14ac:dyDescent="0.2">
      <c r="A3" s="117" t="s">
        <v>1551</v>
      </c>
      <c r="B3" s="78" t="s">
        <v>1552</v>
      </c>
      <c r="C3" s="9" t="s">
        <v>1553</v>
      </c>
      <c r="D3" s="80" t="s">
        <v>55</v>
      </c>
      <c r="E3" s="13">
        <v>44424</v>
      </c>
      <c r="F3" s="80" t="s">
        <v>393</v>
      </c>
      <c r="G3" s="13">
        <v>44427</v>
      </c>
      <c r="H3" s="10" t="s">
        <v>1620</v>
      </c>
      <c r="I3" s="1">
        <v>40</v>
      </c>
      <c r="J3" s="1">
        <v>30</v>
      </c>
      <c r="K3" s="1">
        <v>20</v>
      </c>
      <c r="L3" s="1">
        <v>5</v>
      </c>
      <c r="M3" s="86">
        <v>6</v>
      </c>
      <c r="N3" s="8">
        <v>6</v>
      </c>
      <c r="O3" s="67">
        <v>2530</v>
      </c>
      <c r="P3" s="68">
        <f>Table2245236891011121314151617181920[[#This Row],[PEMBULATAN]]*O3</f>
        <v>15180</v>
      </c>
    </row>
    <row r="4" spans="1:16" ht="26.25" customHeight="1" x14ac:dyDescent="0.2">
      <c r="A4" s="118"/>
      <c r="B4" s="79"/>
      <c r="C4" s="9" t="s">
        <v>1554</v>
      </c>
      <c r="D4" s="80" t="s">
        <v>55</v>
      </c>
      <c r="E4" s="13">
        <v>44424</v>
      </c>
      <c r="F4" s="80" t="s">
        <v>170</v>
      </c>
      <c r="G4" s="13">
        <v>44427</v>
      </c>
      <c r="H4" s="10" t="s">
        <v>1620</v>
      </c>
      <c r="I4" s="1">
        <v>90</v>
      </c>
      <c r="J4" s="1">
        <v>39</v>
      </c>
      <c r="K4" s="1">
        <v>25</v>
      </c>
      <c r="L4" s="1">
        <v>8</v>
      </c>
      <c r="M4" s="86">
        <v>21.9375</v>
      </c>
      <c r="N4" s="8">
        <v>22</v>
      </c>
      <c r="O4" s="67">
        <v>2530</v>
      </c>
      <c r="P4" s="68">
        <f>Table2245236891011121314151617181920[[#This Row],[PEMBULATAN]]*O4</f>
        <v>55660</v>
      </c>
    </row>
    <row r="5" spans="1:16" ht="26.25" customHeight="1" x14ac:dyDescent="0.2">
      <c r="A5" s="94"/>
      <c r="B5" s="79"/>
      <c r="C5" s="77" t="s">
        <v>1555</v>
      </c>
      <c r="D5" s="82" t="s">
        <v>55</v>
      </c>
      <c r="E5" s="13">
        <v>44424</v>
      </c>
      <c r="F5" s="80" t="s">
        <v>170</v>
      </c>
      <c r="G5" s="13">
        <v>44427</v>
      </c>
      <c r="H5" s="81" t="s">
        <v>1620</v>
      </c>
      <c r="I5" s="16">
        <v>60</v>
      </c>
      <c r="J5" s="16">
        <v>50</v>
      </c>
      <c r="K5" s="16">
        <v>30</v>
      </c>
      <c r="L5" s="16">
        <v>6</v>
      </c>
      <c r="M5" s="87">
        <v>22.5</v>
      </c>
      <c r="N5" s="76">
        <v>23</v>
      </c>
      <c r="O5" s="67">
        <v>2530</v>
      </c>
      <c r="P5" s="68">
        <f>Table2245236891011121314151617181920[[#This Row],[PEMBULATAN]]*O5</f>
        <v>58190</v>
      </c>
    </row>
    <row r="6" spans="1:16" ht="26.25" customHeight="1" x14ac:dyDescent="0.2">
      <c r="A6" s="94"/>
      <c r="B6" s="79"/>
      <c r="C6" s="77" t="s">
        <v>1556</v>
      </c>
      <c r="D6" s="82" t="s">
        <v>55</v>
      </c>
      <c r="E6" s="13">
        <v>44424</v>
      </c>
      <c r="F6" s="80" t="s">
        <v>170</v>
      </c>
      <c r="G6" s="13">
        <v>44427</v>
      </c>
      <c r="H6" s="81" t="s">
        <v>1620</v>
      </c>
      <c r="I6" s="16">
        <v>60</v>
      </c>
      <c r="J6" s="16">
        <v>50</v>
      </c>
      <c r="K6" s="16">
        <v>20</v>
      </c>
      <c r="L6" s="16">
        <v>6</v>
      </c>
      <c r="M6" s="87">
        <v>15</v>
      </c>
      <c r="N6" s="76">
        <v>15</v>
      </c>
      <c r="O6" s="67">
        <v>2530</v>
      </c>
      <c r="P6" s="68">
        <f>Table2245236891011121314151617181920[[#This Row],[PEMBULATAN]]*O6</f>
        <v>37950</v>
      </c>
    </row>
    <row r="7" spans="1:16" ht="26.25" customHeight="1" x14ac:dyDescent="0.2">
      <c r="A7" s="94"/>
      <c r="B7" s="79"/>
      <c r="C7" s="77" t="s">
        <v>1557</v>
      </c>
      <c r="D7" s="82" t="s">
        <v>55</v>
      </c>
      <c r="E7" s="13">
        <v>44424</v>
      </c>
      <c r="F7" s="80" t="s">
        <v>170</v>
      </c>
      <c r="G7" s="13">
        <v>44427</v>
      </c>
      <c r="H7" s="81" t="s">
        <v>1620</v>
      </c>
      <c r="I7" s="16">
        <v>59</v>
      </c>
      <c r="J7" s="16">
        <v>56</v>
      </c>
      <c r="K7" s="16">
        <v>27</v>
      </c>
      <c r="L7" s="16">
        <v>7</v>
      </c>
      <c r="M7" s="87">
        <v>22.302</v>
      </c>
      <c r="N7" s="76">
        <v>23</v>
      </c>
      <c r="O7" s="67">
        <v>2530</v>
      </c>
      <c r="P7" s="68">
        <f>Table2245236891011121314151617181920[[#This Row],[PEMBULATAN]]*O7</f>
        <v>58190</v>
      </c>
    </row>
    <row r="8" spans="1:16" ht="26.25" customHeight="1" x14ac:dyDescent="0.2">
      <c r="A8" s="94"/>
      <c r="B8" s="79"/>
      <c r="C8" s="77" t="s">
        <v>1558</v>
      </c>
      <c r="D8" s="82" t="s">
        <v>55</v>
      </c>
      <c r="E8" s="13">
        <v>44424</v>
      </c>
      <c r="F8" s="80" t="s">
        <v>170</v>
      </c>
      <c r="G8" s="13">
        <v>44427</v>
      </c>
      <c r="H8" s="81" t="s">
        <v>1620</v>
      </c>
      <c r="I8" s="16">
        <v>60</v>
      </c>
      <c r="J8" s="16">
        <v>57</v>
      </c>
      <c r="K8" s="16">
        <v>20</v>
      </c>
      <c r="L8" s="16">
        <v>5</v>
      </c>
      <c r="M8" s="87">
        <v>17.100000000000001</v>
      </c>
      <c r="N8" s="76">
        <v>17</v>
      </c>
      <c r="O8" s="67">
        <v>2530</v>
      </c>
      <c r="P8" s="68">
        <f>Table2245236891011121314151617181920[[#This Row],[PEMBULATAN]]*O8</f>
        <v>43010</v>
      </c>
    </row>
    <row r="9" spans="1:16" ht="26.25" customHeight="1" x14ac:dyDescent="0.2">
      <c r="A9" s="94"/>
      <c r="B9" s="79"/>
      <c r="C9" s="77" t="s">
        <v>1559</v>
      </c>
      <c r="D9" s="82" t="s">
        <v>55</v>
      </c>
      <c r="E9" s="13">
        <v>44424</v>
      </c>
      <c r="F9" s="80" t="s">
        <v>170</v>
      </c>
      <c r="G9" s="13">
        <v>44427</v>
      </c>
      <c r="H9" s="81" t="s">
        <v>1620</v>
      </c>
      <c r="I9" s="16">
        <v>60</v>
      </c>
      <c r="J9" s="16">
        <v>60</v>
      </c>
      <c r="K9" s="16">
        <v>25</v>
      </c>
      <c r="L9" s="16">
        <v>9</v>
      </c>
      <c r="M9" s="87">
        <v>22.5</v>
      </c>
      <c r="N9" s="76">
        <v>23</v>
      </c>
      <c r="O9" s="67">
        <v>2530</v>
      </c>
      <c r="P9" s="68">
        <f>Table2245236891011121314151617181920[[#This Row],[PEMBULATAN]]*O9</f>
        <v>58190</v>
      </c>
    </row>
    <row r="10" spans="1:16" ht="26.25" customHeight="1" x14ac:dyDescent="0.2">
      <c r="A10" s="94"/>
      <c r="B10" s="79"/>
      <c r="C10" s="77" t="s">
        <v>1560</v>
      </c>
      <c r="D10" s="82" t="s">
        <v>55</v>
      </c>
      <c r="E10" s="13">
        <v>44424</v>
      </c>
      <c r="F10" s="80" t="s">
        <v>170</v>
      </c>
      <c r="G10" s="13">
        <v>44427</v>
      </c>
      <c r="H10" s="81" t="s">
        <v>1620</v>
      </c>
      <c r="I10" s="16">
        <v>74</v>
      </c>
      <c r="J10" s="16">
        <v>40</v>
      </c>
      <c r="K10" s="16">
        <v>9</v>
      </c>
      <c r="L10" s="16">
        <v>1</v>
      </c>
      <c r="M10" s="87">
        <v>6.66</v>
      </c>
      <c r="N10" s="76">
        <v>7</v>
      </c>
      <c r="O10" s="67">
        <v>2530</v>
      </c>
      <c r="P10" s="68">
        <f>Table2245236891011121314151617181920[[#This Row],[PEMBULATAN]]*O10</f>
        <v>17710</v>
      </c>
    </row>
    <row r="11" spans="1:16" ht="26.25" customHeight="1" x14ac:dyDescent="0.2">
      <c r="A11" s="94"/>
      <c r="B11" s="79"/>
      <c r="C11" s="77" t="s">
        <v>1561</v>
      </c>
      <c r="D11" s="82" t="s">
        <v>55</v>
      </c>
      <c r="E11" s="13">
        <v>44424</v>
      </c>
      <c r="F11" s="80" t="s">
        <v>170</v>
      </c>
      <c r="G11" s="13">
        <v>44427</v>
      </c>
      <c r="H11" s="81" t="s">
        <v>1620</v>
      </c>
      <c r="I11" s="16">
        <v>76</v>
      </c>
      <c r="J11" s="16">
        <v>50</v>
      </c>
      <c r="K11" s="16">
        <v>20</v>
      </c>
      <c r="L11" s="16">
        <v>10</v>
      </c>
      <c r="M11" s="87">
        <v>19</v>
      </c>
      <c r="N11" s="76">
        <v>19</v>
      </c>
      <c r="O11" s="67">
        <v>2530</v>
      </c>
      <c r="P11" s="68">
        <f>Table2245236891011121314151617181920[[#This Row],[PEMBULATAN]]*O11</f>
        <v>48070</v>
      </c>
    </row>
    <row r="12" spans="1:16" ht="26.25" customHeight="1" x14ac:dyDescent="0.2">
      <c r="A12" s="94"/>
      <c r="B12" s="79"/>
      <c r="C12" s="77" t="s">
        <v>1562</v>
      </c>
      <c r="D12" s="82" t="s">
        <v>55</v>
      </c>
      <c r="E12" s="13">
        <v>44424</v>
      </c>
      <c r="F12" s="80" t="s">
        <v>170</v>
      </c>
      <c r="G12" s="13">
        <v>44427</v>
      </c>
      <c r="H12" s="81" t="s">
        <v>1620</v>
      </c>
      <c r="I12" s="16">
        <v>65</v>
      </c>
      <c r="J12" s="16">
        <v>20</v>
      </c>
      <c r="K12" s="16">
        <v>15</v>
      </c>
      <c r="L12" s="16">
        <v>2</v>
      </c>
      <c r="M12" s="87">
        <v>4.875</v>
      </c>
      <c r="N12" s="76">
        <v>5</v>
      </c>
      <c r="O12" s="67">
        <v>2530</v>
      </c>
      <c r="P12" s="68">
        <f>Table2245236891011121314151617181920[[#This Row],[PEMBULATAN]]*O12</f>
        <v>12650</v>
      </c>
    </row>
    <row r="13" spans="1:16" ht="26.25" customHeight="1" x14ac:dyDescent="0.2">
      <c r="A13" s="94"/>
      <c r="B13" s="79"/>
      <c r="C13" s="77" t="s">
        <v>1563</v>
      </c>
      <c r="D13" s="82" t="s">
        <v>55</v>
      </c>
      <c r="E13" s="13">
        <v>44424</v>
      </c>
      <c r="F13" s="80" t="s">
        <v>170</v>
      </c>
      <c r="G13" s="13">
        <v>44427</v>
      </c>
      <c r="H13" s="81" t="s">
        <v>1620</v>
      </c>
      <c r="I13" s="16">
        <v>70</v>
      </c>
      <c r="J13" s="16">
        <v>60</v>
      </c>
      <c r="K13" s="16">
        <v>27</v>
      </c>
      <c r="L13" s="16">
        <v>13</v>
      </c>
      <c r="M13" s="87">
        <v>28.35</v>
      </c>
      <c r="N13" s="76">
        <v>29</v>
      </c>
      <c r="O13" s="67">
        <v>2530</v>
      </c>
      <c r="P13" s="68">
        <f>Table2245236891011121314151617181920[[#This Row],[PEMBULATAN]]*O13</f>
        <v>73370</v>
      </c>
    </row>
    <row r="14" spans="1:16" ht="26.25" customHeight="1" x14ac:dyDescent="0.2">
      <c r="A14" s="94"/>
      <c r="B14" s="79"/>
      <c r="C14" s="77" t="s">
        <v>1564</v>
      </c>
      <c r="D14" s="82" t="s">
        <v>55</v>
      </c>
      <c r="E14" s="13">
        <v>44424</v>
      </c>
      <c r="F14" s="80" t="s">
        <v>170</v>
      </c>
      <c r="G14" s="13">
        <v>44427</v>
      </c>
      <c r="H14" s="81" t="s">
        <v>1620</v>
      </c>
      <c r="I14" s="16">
        <v>70</v>
      </c>
      <c r="J14" s="16">
        <v>50</v>
      </c>
      <c r="K14" s="16">
        <v>30</v>
      </c>
      <c r="L14" s="16">
        <v>11</v>
      </c>
      <c r="M14" s="87">
        <v>26.25</v>
      </c>
      <c r="N14" s="76">
        <v>26</v>
      </c>
      <c r="O14" s="67">
        <v>2530</v>
      </c>
      <c r="P14" s="68">
        <f>Table2245236891011121314151617181920[[#This Row],[PEMBULATAN]]*O14</f>
        <v>65780</v>
      </c>
    </row>
    <row r="15" spans="1:16" ht="26.25" customHeight="1" x14ac:dyDescent="0.2">
      <c r="A15" s="94"/>
      <c r="B15" s="79"/>
      <c r="C15" s="77" t="s">
        <v>1565</v>
      </c>
      <c r="D15" s="82" t="s">
        <v>55</v>
      </c>
      <c r="E15" s="13">
        <v>44424</v>
      </c>
      <c r="F15" s="80" t="s">
        <v>170</v>
      </c>
      <c r="G15" s="13">
        <v>44427</v>
      </c>
      <c r="H15" s="81" t="s">
        <v>1620</v>
      </c>
      <c r="I15" s="16">
        <v>47</v>
      </c>
      <c r="J15" s="16">
        <v>40</v>
      </c>
      <c r="K15" s="16">
        <v>27</v>
      </c>
      <c r="L15" s="16">
        <v>6</v>
      </c>
      <c r="M15" s="87">
        <v>12.69</v>
      </c>
      <c r="N15" s="76">
        <v>13</v>
      </c>
      <c r="O15" s="67">
        <v>2530</v>
      </c>
      <c r="P15" s="68">
        <f>Table2245236891011121314151617181920[[#This Row],[PEMBULATAN]]*O15</f>
        <v>32890</v>
      </c>
    </row>
    <row r="16" spans="1:16" ht="26.25" customHeight="1" x14ac:dyDescent="0.2">
      <c r="A16" s="94"/>
      <c r="B16" s="79"/>
      <c r="C16" s="77" t="s">
        <v>1566</v>
      </c>
      <c r="D16" s="82" t="s">
        <v>55</v>
      </c>
      <c r="E16" s="13">
        <v>44424</v>
      </c>
      <c r="F16" s="80" t="s">
        <v>170</v>
      </c>
      <c r="G16" s="13">
        <v>44427</v>
      </c>
      <c r="H16" s="81" t="s">
        <v>1620</v>
      </c>
      <c r="I16" s="16">
        <v>40</v>
      </c>
      <c r="J16" s="16">
        <v>37</v>
      </c>
      <c r="K16" s="16">
        <v>17</v>
      </c>
      <c r="L16" s="16">
        <v>4</v>
      </c>
      <c r="M16" s="87">
        <v>6.29</v>
      </c>
      <c r="N16" s="76">
        <v>6</v>
      </c>
      <c r="O16" s="67">
        <v>2530</v>
      </c>
      <c r="P16" s="68">
        <f>Table2245236891011121314151617181920[[#This Row],[PEMBULATAN]]*O16</f>
        <v>15180</v>
      </c>
    </row>
    <row r="17" spans="1:16" ht="26.25" customHeight="1" x14ac:dyDescent="0.2">
      <c r="A17" s="94"/>
      <c r="B17" s="79"/>
      <c r="C17" s="77" t="s">
        <v>1567</v>
      </c>
      <c r="D17" s="82" t="s">
        <v>55</v>
      </c>
      <c r="E17" s="13">
        <v>44424</v>
      </c>
      <c r="F17" s="80" t="s">
        <v>170</v>
      </c>
      <c r="G17" s="13">
        <v>44427</v>
      </c>
      <c r="H17" s="81" t="s">
        <v>1620</v>
      </c>
      <c r="I17" s="16">
        <v>30</v>
      </c>
      <c r="J17" s="16">
        <v>27</v>
      </c>
      <c r="K17" s="16">
        <v>27</v>
      </c>
      <c r="L17" s="16">
        <v>4</v>
      </c>
      <c r="M17" s="87">
        <v>5.4675000000000002</v>
      </c>
      <c r="N17" s="76">
        <v>6</v>
      </c>
      <c r="O17" s="67">
        <v>2530</v>
      </c>
      <c r="P17" s="68">
        <f>Table2245236891011121314151617181920[[#This Row],[PEMBULATAN]]*O17</f>
        <v>15180</v>
      </c>
    </row>
    <row r="18" spans="1:16" ht="26.25" customHeight="1" x14ac:dyDescent="0.2">
      <c r="A18" s="94"/>
      <c r="B18" s="79"/>
      <c r="C18" s="77" t="s">
        <v>1568</v>
      </c>
      <c r="D18" s="82" t="s">
        <v>55</v>
      </c>
      <c r="E18" s="13">
        <v>44424</v>
      </c>
      <c r="F18" s="80" t="s">
        <v>170</v>
      </c>
      <c r="G18" s="13">
        <v>44427</v>
      </c>
      <c r="H18" s="81" t="s">
        <v>1620</v>
      </c>
      <c r="I18" s="16">
        <v>30</v>
      </c>
      <c r="J18" s="16">
        <v>30</v>
      </c>
      <c r="K18" s="16">
        <v>13</v>
      </c>
      <c r="L18" s="16">
        <v>1</v>
      </c>
      <c r="M18" s="87">
        <v>2.9249999999999998</v>
      </c>
      <c r="N18" s="76">
        <v>3</v>
      </c>
      <c r="O18" s="67">
        <v>2530</v>
      </c>
      <c r="P18" s="68">
        <f>Table2245236891011121314151617181920[[#This Row],[PEMBULATAN]]*O18</f>
        <v>7590</v>
      </c>
    </row>
    <row r="19" spans="1:16" ht="26.25" customHeight="1" x14ac:dyDescent="0.2">
      <c r="A19" s="94"/>
      <c r="B19" s="79"/>
      <c r="C19" s="77" t="s">
        <v>1569</v>
      </c>
      <c r="D19" s="82" t="s">
        <v>55</v>
      </c>
      <c r="E19" s="13">
        <v>44424</v>
      </c>
      <c r="F19" s="80" t="s">
        <v>170</v>
      </c>
      <c r="G19" s="13">
        <v>44427</v>
      </c>
      <c r="H19" s="81" t="s">
        <v>1620</v>
      </c>
      <c r="I19" s="16">
        <v>65</v>
      </c>
      <c r="J19" s="16">
        <v>56</v>
      </c>
      <c r="K19" s="16">
        <v>20</v>
      </c>
      <c r="L19" s="16">
        <v>11</v>
      </c>
      <c r="M19" s="87">
        <v>18.2</v>
      </c>
      <c r="N19" s="76">
        <v>18</v>
      </c>
      <c r="O19" s="67">
        <v>2530</v>
      </c>
      <c r="P19" s="68">
        <f>Table2245236891011121314151617181920[[#This Row],[PEMBULATAN]]*O19</f>
        <v>45540</v>
      </c>
    </row>
    <row r="20" spans="1:16" ht="26.25" customHeight="1" x14ac:dyDescent="0.2">
      <c r="A20" s="94"/>
      <c r="B20" s="79"/>
      <c r="C20" s="77" t="s">
        <v>1570</v>
      </c>
      <c r="D20" s="82" t="s">
        <v>55</v>
      </c>
      <c r="E20" s="13">
        <v>44424</v>
      </c>
      <c r="F20" s="80" t="s">
        <v>170</v>
      </c>
      <c r="G20" s="13">
        <v>44427</v>
      </c>
      <c r="H20" s="81" t="s">
        <v>1620</v>
      </c>
      <c r="I20" s="16">
        <v>50</v>
      </c>
      <c r="J20" s="16">
        <v>55</v>
      </c>
      <c r="K20" s="16">
        <v>28</v>
      </c>
      <c r="L20" s="16">
        <v>6</v>
      </c>
      <c r="M20" s="87">
        <v>19.25</v>
      </c>
      <c r="N20" s="76">
        <v>19</v>
      </c>
      <c r="O20" s="67">
        <v>2530</v>
      </c>
      <c r="P20" s="68">
        <f>Table2245236891011121314151617181920[[#This Row],[PEMBULATAN]]*O20</f>
        <v>48070</v>
      </c>
    </row>
    <row r="21" spans="1:16" ht="26.25" customHeight="1" x14ac:dyDescent="0.2">
      <c r="A21" s="94"/>
      <c r="B21" s="79"/>
      <c r="C21" s="77" t="s">
        <v>1571</v>
      </c>
      <c r="D21" s="82" t="s">
        <v>55</v>
      </c>
      <c r="E21" s="13">
        <v>44424</v>
      </c>
      <c r="F21" s="80" t="s">
        <v>170</v>
      </c>
      <c r="G21" s="13">
        <v>44427</v>
      </c>
      <c r="H21" s="81" t="s">
        <v>1620</v>
      </c>
      <c r="I21" s="16">
        <v>25</v>
      </c>
      <c r="J21" s="16">
        <v>39</v>
      </c>
      <c r="K21" s="16">
        <v>10</v>
      </c>
      <c r="L21" s="16">
        <v>1</v>
      </c>
      <c r="M21" s="87">
        <v>2.4375</v>
      </c>
      <c r="N21" s="76">
        <v>2</v>
      </c>
      <c r="O21" s="67">
        <v>2530</v>
      </c>
      <c r="P21" s="68">
        <f>Table2245236891011121314151617181920[[#This Row],[PEMBULATAN]]*O21</f>
        <v>5060</v>
      </c>
    </row>
    <row r="22" spans="1:16" ht="26.25" customHeight="1" x14ac:dyDescent="0.2">
      <c r="A22" s="94"/>
      <c r="B22" s="79"/>
      <c r="C22" s="77" t="s">
        <v>1572</v>
      </c>
      <c r="D22" s="82" t="s">
        <v>55</v>
      </c>
      <c r="E22" s="13">
        <v>44424</v>
      </c>
      <c r="F22" s="80" t="s">
        <v>170</v>
      </c>
      <c r="G22" s="13">
        <v>44427</v>
      </c>
      <c r="H22" s="81" t="s">
        <v>1620</v>
      </c>
      <c r="I22" s="16">
        <v>97</v>
      </c>
      <c r="J22" s="16">
        <v>57</v>
      </c>
      <c r="K22" s="16">
        <v>40</v>
      </c>
      <c r="L22" s="16">
        <v>18</v>
      </c>
      <c r="M22" s="87">
        <v>55.29</v>
      </c>
      <c r="N22" s="76">
        <v>55</v>
      </c>
      <c r="O22" s="67">
        <v>2530</v>
      </c>
      <c r="P22" s="68">
        <f>Table2245236891011121314151617181920[[#This Row],[PEMBULATAN]]*O22</f>
        <v>139150</v>
      </c>
    </row>
    <row r="23" spans="1:16" ht="26.25" customHeight="1" x14ac:dyDescent="0.2">
      <c r="A23" s="94"/>
      <c r="B23" s="79"/>
      <c r="C23" s="77" t="s">
        <v>1573</v>
      </c>
      <c r="D23" s="82" t="s">
        <v>55</v>
      </c>
      <c r="E23" s="13">
        <v>44424</v>
      </c>
      <c r="F23" s="80" t="s">
        <v>170</v>
      </c>
      <c r="G23" s="13">
        <v>44427</v>
      </c>
      <c r="H23" s="81" t="s">
        <v>1620</v>
      </c>
      <c r="I23" s="16">
        <v>80</v>
      </c>
      <c r="J23" s="16">
        <v>50</v>
      </c>
      <c r="K23" s="16">
        <v>20</v>
      </c>
      <c r="L23" s="16">
        <v>15</v>
      </c>
      <c r="M23" s="87">
        <v>20</v>
      </c>
      <c r="N23" s="76">
        <v>20</v>
      </c>
      <c r="O23" s="67">
        <v>2530</v>
      </c>
      <c r="P23" s="68">
        <f>Table2245236891011121314151617181920[[#This Row],[PEMBULATAN]]*O23</f>
        <v>50600</v>
      </c>
    </row>
    <row r="24" spans="1:16" ht="26.25" customHeight="1" x14ac:dyDescent="0.2">
      <c r="A24" s="94"/>
      <c r="B24" s="79"/>
      <c r="C24" s="77" t="s">
        <v>1574</v>
      </c>
      <c r="D24" s="82" t="s">
        <v>55</v>
      </c>
      <c r="E24" s="13">
        <v>44424</v>
      </c>
      <c r="F24" s="80" t="s">
        <v>170</v>
      </c>
      <c r="G24" s="13">
        <v>44427</v>
      </c>
      <c r="H24" s="81" t="s">
        <v>1620</v>
      </c>
      <c r="I24" s="16">
        <v>30</v>
      </c>
      <c r="J24" s="16">
        <v>53</v>
      </c>
      <c r="K24" s="16">
        <v>20</v>
      </c>
      <c r="L24" s="16">
        <v>2</v>
      </c>
      <c r="M24" s="87">
        <v>7.95</v>
      </c>
      <c r="N24" s="76">
        <v>8</v>
      </c>
      <c r="O24" s="67">
        <v>2530</v>
      </c>
      <c r="P24" s="68">
        <f>Table2245236891011121314151617181920[[#This Row],[PEMBULATAN]]*O24</f>
        <v>20240</v>
      </c>
    </row>
    <row r="25" spans="1:16" ht="26.25" customHeight="1" x14ac:dyDescent="0.2">
      <c r="A25" s="94"/>
      <c r="B25" s="79"/>
      <c r="C25" s="77" t="s">
        <v>1575</v>
      </c>
      <c r="D25" s="82" t="s">
        <v>55</v>
      </c>
      <c r="E25" s="13">
        <v>44424</v>
      </c>
      <c r="F25" s="80" t="s">
        <v>170</v>
      </c>
      <c r="G25" s="13">
        <v>44427</v>
      </c>
      <c r="H25" s="81" t="s">
        <v>1620</v>
      </c>
      <c r="I25" s="16">
        <v>70</v>
      </c>
      <c r="J25" s="16">
        <v>50</v>
      </c>
      <c r="K25" s="16">
        <v>29</v>
      </c>
      <c r="L25" s="16">
        <v>9</v>
      </c>
      <c r="M25" s="87">
        <v>25.375</v>
      </c>
      <c r="N25" s="76">
        <v>26</v>
      </c>
      <c r="O25" s="67">
        <v>2530</v>
      </c>
      <c r="P25" s="68">
        <f>Table2245236891011121314151617181920[[#This Row],[PEMBULATAN]]*O25</f>
        <v>65780</v>
      </c>
    </row>
    <row r="26" spans="1:16" ht="26.25" customHeight="1" x14ac:dyDescent="0.2">
      <c r="A26" s="94"/>
      <c r="B26" s="79"/>
      <c r="C26" s="77" t="s">
        <v>1576</v>
      </c>
      <c r="D26" s="82" t="s">
        <v>55</v>
      </c>
      <c r="E26" s="13">
        <v>44424</v>
      </c>
      <c r="F26" s="80" t="s">
        <v>170</v>
      </c>
      <c r="G26" s="13">
        <v>44427</v>
      </c>
      <c r="H26" s="81" t="s">
        <v>1620</v>
      </c>
      <c r="I26" s="16">
        <v>40</v>
      </c>
      <c r="J26" s="16">
        <v>40</v>
      </c>
      <c r="K26" s="16">
        <v>18</v>
      </c>
      <c r="L26" s="16">
        <v>1</v>
      </c>
      <c r="M26" s="87">
        <v>7.2</v>
      </c>
      <c r="N26" s="76">
        <v>7</v>
      </c>
      <c r="O26" s="67">
        <v>2530</v>
      </c>
      <c r="P26" s="68">
        <f>Table2245236891011121314151617181920[[#This Row],[PEMBULATAN]]*O26</f>
        <v>17710</v>
      </c>
    </row>
    <row r="27" spans="1:16" ht="26.25" customHeight="1" x14ac:dyDescent="0.2">
      <c r="A27" s="94"/>
      <c r="B27" s="79"/>
      <c r="C27" s="77" t="s">
        <v>1577</v>
      </c>
      <c r="D27" s="82" t="s">
        <v>55</v>
      </c>
      <c r="E27" s="13">
        <v>44424</v>
      </c>
      <c r="F27" s="80" t="s">
        <v>170</v>
      </c>
      <c r="G27" s="13">
        <v>44427</v>
      </c>
      <c r="H27" s="81" t="s">
        <v>1620</v>
      </c>
      <c r="I27" s="16">
        <v>40</v>
      </c>
      <c r="J27" s="16">
        <v>34</v>
      </c>
      <c r="K27" s="16">
        <v>20</v>
      </c>
      <c r="L27" s="16">
        <v>4</v>
      </c>
      <c r="M27" s="87">
        <v>6.8</v>
      </c>
      <c r="N27" s="76">
        <v>7</v>
      </c>
      <c r="O27" s="67">
        <v>2530</v>
      </c>
      <c r="P27" s="68">
        <f>Table2245236891011121314151617181920[[#This Row],[PEMBULATAN]]*O27</f>
        <v>17710</v>
      </c>
    </row>
    <row r="28" spans="1:16" ht="26.25" customHeight="1" x14ac:dyDescent="0.2">
      <c r="A28" s="94"/>
      <c r="B28" s="79"/>
      <c r="C28" s="77" t="s">
        <v>1578</v>
      </c>
      <c r="D28" s="82" t="s">
        <v>55</v>
      </c>
      <c r="E28" s="13">
        <v>44424</v>
      </c>
      <c r="F28" s="80" t="s">
        <v>170</v>
      </c>
      <c r="G28" s="13">
        <v>44427</v>
      </c>
      <c r="H28" s="81" t="s">
        <v>1620</v>
      </c>
      <c r="I28" s="16">
        <v>77</v>
      </c>
      <c r="J28" s="16">
        <v>58</v>
      </c>
      <c r="K28" s="16">
        <v>29</v>
      </c>
      <c r="L28" s="16">
        <v>20</v>
      </c>
      <c r="M28" s="87">
        <v>32.378500000000003</v>
      </c>
      <c r="N28" s="76">
        <v>33</v>
      </c>
      <c r="O28" s="67">
        <v>2530</v>
      </c>
      <c r="P28" s="68">
        <f>Table2245236891011121314151617181920[[#This Row],[PEMBULATAN]]*O28</f>
        <v>83490</v>
      </c>
    </row>
    <row r="29" spans="1:16" ht="26.25" customHeight="1" x14ac:dyDescent="0.2">
      <c r="A29" s="94"/>
      <c r="B29" s="79"/>
      <c r="C29" s="77" t="s">
        <v>1579</v>
      </c>
      <c r="D29" s="82" t="s">
        <v>55</v>
      </c>
      <c r="E29" s="13">
        <v>44424</v>
      </c>
      <c r="F29" s="80" t="s">
        <v>170</v>
      </c>
      <c r="G29" s="13">
        <v>44427</v>
      </c>
      <c r="H29" s="81" t="s">
        <v>1620</v>
      </c>
      <c r="I29" s="16">
        <v>96</v>
      </c>
      <c r="J29" s="16">
        <v>50</v>
      </c>
      <c r="K29" s="16">
        <v>27</v>
      </c>
      <c r="L29" s="16">
        <v>22</v>
      </c>
      <c r="M29" s="87">
        <v>32.4</v>
      </c>
      <c r="N29" s="76">
        <v>33</v>
      </c>
      <c r="O29" s="67">
        <v>2530</v>
      </c>
      <c r="P29" s="68">
        <f>Table2245236891011121314151617181920[[#This Row],[PEMBULATAN]]*O29</f>
        <v>83490</v>
      </c>
    </row>
    <row r="30" spans="1:16" ht="26.25" customHeight="1" x14ac:dyDescent="0.2">
      <c r="A30" s="94"/>
      <c r="B30" s="79"/>
      <c r="C30" s="77" t="s">
        <v>1580</v>
      </c>
      <c r="D30" s="82" t="s">
        <v>55</v>
      </c>
      <c r="E30" s="13">
        <v>44424</v>
      </c>
      <c r="F30" s="80" t="s">
        <v>170</v>
      </c>
      <c r="G30" s="13">
        <v>44427</v>
      </c>
      <c r="H30" s="81" t="s">
        <v>1620</v>
      </c>
      <c r="I30" s="16">
        <v>76</v>
      </c>
      <c r="J30" s="16">
        <v>60</v>
      </c>
      <c r="K30" s="16">
        <v>30</v>
      </c>
      <c r="L30" s="16">
        <v>15</v>
      </c>
      <c r="M30" s="87">
        <v>34.200000000000003</v>
      </c>
      <c r="N30" s="76">
        <v>34</v>
      </c>
      <c r="O30" s="67">
        <v>2530</v>
      </c>
      <c r="P30" s="68">
        <f>Table2245236891011121314151617181920[[#This Row],[PEMBULATAN]]*O30</f>
        <v>86020</v>
      </c>
    </row>
    <row r="31" spans="1:16" ht="26.25" customHeight="1" x14ac:dyDescent="0.2">
      <c r="A31" s="94"/>
      <c r="B31" s="79"/>
      <c r="C31" s="77" t="s">
        <v>1581</v>
      </c>
      <c r="D31" s="82" t="s">
        <v>55</v>
      </c>
      <c r="E31" s="13">
        <v>44424</v>
      </c>
      <c r="F31" s="80" t="s">
        <v>170</v>
      </c>
      <c r="G31" s="13">
        <v>44427</v>
      </c>
      <c r="H31" s="81" t="s">
        <v>1620</v>
      </c>
      <c r="I31" s="16">
        <v>60</v>
      </c>
      <c r="J31" s="16">
        <v>50</v>
      </c>
      <c r="K31" s="16">
        <v>35</v>
      </c>
      <c r="L31" s="16">
        <v>22</v>
      </c>
      <c r="M31" s="87">
        <v>26.25</v>
      </c>
      <c r="N31" s="76">
        <v>26</v>
      </c>
      <c r="O31" s="67">
        <v>2530</v>
      </c>
      <c r="P31" s="68">
        <f>Table2245236891011121314151617181920[[#This Row],[PEMBULATAN]]*O31</f>
        <v>65780</v>
      </c>
    </row>
    <row r="32" spans="1:16" ht="26.25" customHeight="1" x14ac:dyDescent="0.2">
      <c r="A32" s="94"/>
      <c r="B32" s="79"/>
      <c r="C32" s="77" t="s">
        <v>1582</v>
      </c>
      <c r="D32" s="82" t="s">
        <v>55</v>
      </c>
      <c r="E32" s="13">
        <v>44424</v>
      </c>
      <c r="F32" s="80" t="s">
        <v>170</v>
      </c>
      <c r="G32" s="13">
        <v>44427</v>
      </c>
      <c r="H32" s="81" t="s">
        <v>1620</v>
      </c>
      <c r="I32" s="16">
        <v>39</v>
      </c>
      <c r="J32" s="16">
        <v>40</v>
      </c>
      <c r="K32" s="16">
        <v>13</v>
      </c>
      <c r="L32" s="16">
        <v>1</v>
      </c>
      <c r="M32" s="87">
        <v>5.07</v>
      </c>
      <c r="N32" s="76">
        <v>5</v>
      </c>
      <c r="O32" s="67">
        <v>2530</v>
      </c>
      <c r="P32" s="68">
        <f>Table2245236891011121314151617181920[[#This Row],[PEMBULATAN]]*O32</f>
        <v>12650</v>
      </c>
    </row>
    <row r="33" spans="1:16" ht="26.25" customHeight="1" x14ac:dyDescent="0.2">
      <c r="A33" s="94"/>
      <c r="B33" s="79"/>
      <c r="C33" s="77" t="s">
        <v>1583</v>
      </c>
      <c r="D33" s="82" t="s">
        <v>55</v>
      </c>
      <c r="E33" s="13">
        <v>44424</v>
      </c>
      <c r="F33" s="80" t="s">
        <v>170</v>
      </c>
      <c r="G33" s="13">
        <v>44427</v>
      </c>
      <c r="H33" s="81" t="s">
        <v>1620</v>
      </c>
      <c r="I33" s="16">
        <v>60</v>
      </c>
      <c r="J33" s="16">
        <v>40</v>
      </c>
      <c r="K33" s="16">
        <v>37</v>
      </c>
      <c r="L33" s="16">
        <v>9</v>
      </c>
      <c r="M33" s="87">
        <v>22.2</v>
      </c>
      <c r="N33" s="76">
        <v>22</v>
      </c>
      <c r="O33" s="67">
        <v>2530</v>
      </c>
      <c r="P33" s="68">
        <f>Table2245236891011121314151617181920[[#This Row],[PEMBULATAN]]*O33</f>
        <v>55660</v>
      </c>
    </row>
    <row r="34" spans="1:16" ht="26.25" customHeight="1" x14ac:dyDescent="0.2">
      <c r="A34" s="94"/>
      <c r="B34" s="79"/>
      <c r="C34" s="77" t="s">
        <v>1584</v>
      </c>
      <c r="D34" s="82" t="s">
        <v>55</v>
      </c>
      <c r="E34" s="13">
        <v>44424</v>
      </c>
      <c r="F34" s="80" t="s">
        <v>170</v>
      </c>
      <c r="G34" s="13">
        <v>44427</v>
      </c>
      <c r="H34" s="81" t="s">
        <v>1620</v>
      </c>
      <c r="I34" s="16">
        <v>56</v>
      </c>
      <c r="J34" s="16">
        <v>55</v>
      </c>
      <c r="K34" s="16">
        <v>27</v>
      </c>
      <c r="L34" s="16">
        <v>4</v>
      </c>
      <c r="M34" s="87">
        <v>20.79</v>
      </c>
      <c r="N34" s="76">
        <v>21</v>
      </c>
      <c r="O34" s="67">
        <v>2530</v>
      </c>
      <c r="P34" s="68">
        <f>Table2245236891011121314151617181920[[#This Row],[PEMBULATAN]]*O34</f>
        <v>53130</v>
      </c>
    </row>
    <row r="35" spans="1:16" ht="26.25" customHeight="1" x14ac:dyDescent="0.2">
      <c r="A35" s="94"/>
      <c r="B35" s="79"/>
      <c r="C35" s="77" t="s">
        <v>1585</v>
      </c>
      <c r="D35" s="82" t="s">
        <v>55</v>
      </c>
      <c r="E35" s="13">
        <v>44424</v>
      </c>
      <c r="F35" s="80" t="s">
        <v>170</v>
      </c>
      <c r="G35" s="13">
        <v>44427</v>
      </c>
      <c r="H35" s="81" t="s">
        <v>1620</v>
      </c>
      <c r="I35" s="16">
        <v>85</v>
      </c>
      <c r="J35" s="16">
        <v>44</v>
      </c>
      <c r="K35" s="16">
        <v>33</v>
      </c>
      <c r="L35" s="16">
        <v>20</v>
      </c>
      <c r="M35" s="87">
        <v>30.855</v>
      </c>
      <c r="N35" s="76">
        <v>31</v>
      </c>
      <c r="O35" s="67">
        <v>2530</v>
      </c>
      <c r="P35" s="68">
        <f>Table2245236891011121314151617181920[[#This Row],[PEMBULATAN]]*O35</f>
        <v>78430</v>
      </c>
    </row>
    <row r="36" spans="1:16" ht="26.25" customHeight="1" x14ac:dyDescent="0.2">
      <c r="A36" s="94"/>
      <c r="B36" s="79"/>
      <c r="C36" s="77" t="s">
        <v>1586</v>
      </c>
      <c r="D36" s="82" t="s">
        <v>55</v>
      </c>
      <c r="E36" s="13">
        <v>44424</v>
      </c>
      <c r="F36" s="80" t="s">
        <v>170</v>
      </c>
      <c r="G36" s="13">
        <v>44427</v>
      </c>
      <c r="H36" s="81" t="s">
        <v>1620</v>
      </c>
      <c r="I36" s="16">
        <v>40</v>
      </c>
      <c r="J36" s="16">
        <v>38</v>
      </c>
      <c r="K36" s="16">
        <v>18</v>
      </c>
      <c r="L36" s="16">
        <v>4</v>
      </c>
      <c r="M36" s="87">
        <v>6.84</v>
      </c>
      <c r="N36" s="76">
        <v>7</v>
      </c>
      <c r="O36" s="67">
        <v>2530</v>
      </c>
      <c r="P36" s="68">
        <f>Table2245236891011121314151617181920[[#This Row],[PEMBULATAN]]*O36</f>
        <v>17710</v>
      </c>
    </row>
    <row r="37" spans="1:16" ht="26.25" customHeight="1" x14ac:dyDescent="0.2">
      <c r="A37" s="94"/>
      <c r="B37" s="79"/>
      <c r="C37" s="77" t="s">
        <v>1587</v>
      </c>
      <c r="D37" s="82" t="s">
        <v>55</v>
      </c>
      <c r="E37" s="13">
        <v>44424</v>
      </c>
      <c r="F37" s="80" t="s">
        <v>170</v>
      </c>
      <c r="G37" s="13">
        <v>44427</v>
      </c>
      <c r="H37" s="81" t="s">
        <v>1620</v>
      </c>
      <c r="I37" s="16">
        <v>36</v>
      </c>
      <c r="J37" s="16">
        <v>30</v>
      </c>
      <c r="K37" s="16">
        <v>20</v>
      </c>
      <c r="L37" s="16">
        <v>4</v>
      </c>
      <c r="M37" s="87">
        <v>5.4</v>
      </c>
      <c r="N37" s="76">
        <v>5</v>
      </c>
      <c r="O37" s="67">
        <v>2530</v>
      </c>
      <c r="P37" s="68">
        <f>Table2245236891011121314151617181920[[#This Row],[PEMBULATAN]]*O37</f>
        <v>12650</v>
      </c>
    </row>
    <row r="38" spans="1:16" ht="26.25" customHeight="1" x14ac:dyDescent="0.2">
      <c r="A38" s="94"/>
      <c r="B38" s="79"/>
      <c r="C38" s="77" t="s">
        <v>1588</v>
      </c>
      <c r="D38" s="82" t="s">
        <v>55</v>
      </c>
      <c r="E38" s="13">
        <v>44424</v>
      </c>
      <c r="F38" s="80" t="s">
        <v>170</v>
      </c>
      <c r="G38" s="13">
        <v>44427</v>
      </c>
      <c r="H38" s="81" t="s">
        <v>1620</v>
      </c>
      <c r="I38" s="16">
        <v>50</v>
      </c>
      <c r="J38" s="16">
        <v>40</v>
      </c>
      <c r="K38" s="16">
        <v>17</v>
      </c>
      <c r="L38" s="16">
        <v>4</v>
      </c>
      <c r="M38" s="87">
        <v>8.5</v>
      </c>
      <c r="N38" s="76">
        <v>9</v>
      </c>
      <c r="O38" s="67">
        <v>2530</v>
      </c>
      <c r="P38" s="68">
        <f>Table2245236891011121314151617181920[[#This Row],[PEMBULATAN]]*O38</f>
        <v>22770</v>
      </c>
    </row>
    <row r="39" spans="1:16" ht="26.25" customHeight="1" x14ac:dyDescent="0.2">
      <c r="A39" s="94"/>
      <c r="B39" s="79"/>
      <c r="C39" s="77" t="s">
        <v>1589</v>
      </c>
      <c r="D39" s="82" t="s">
        <v>55</v>
      </c>
      <c r="E39" s="13">
        <v>44424</v>
      </c>
      <c r="F39" s="80" t="s">
        <v>170</v>
      </c>
      <c r="G39" s="13">
        <v>44427</v>
      </c>
      <c r="H39" s="81" t="s">
        <v>1620</v>
      </c>
      <c r="I39" s="16">
        <v>66</v>
      </c>
      <c r="J39" s="16">
        <v>55</v>
      </c>
      <c r="K39" s="16">
        <v>20</v>
      </c>
      <c r="L39" s="16">
        <v>13</v>
      </c>
      <c r="M39" s="87">
        <v>18.149999999999999</v>
      </c>
      <c r="N39" s="76">
        <v>18</v>
      </c>
      <c r="O39" s="67">
        <v>2530</v>
      </c>
      <c r="P39" s="68">
        <f>Table2245236891011121314151617181920[[#This Row],[PEMBULATAN]]*O39</f>
        <v>45540</v>
      </c>
    </row>
    <row r="40" spans="1:16" ht="26.25" customHeight="1" x14ac:dyDescent="0.2">
      <c r="A40" s="94"/>
      <c r="B40" s="79"/>
      <c r="C40" s="77" t="s">
        <v>1590</v>
      </c>
      <c r="D40" s="82" t="s">
        <v>55</v>
      </c>
      <c r="E40" s="13">
        <v>44424</v>
      </c>
      <c r="F40" s="80" t="s">
        <v>170</v>
      </c>
      <c r="G40" s="13">
        <v>44427</v>
      </c>
      <c r="H40" s="81" t="s">
        <v>1620</v>
      </c>
      <c r="I40" s="16">
        <v>70</v>
      </c>
      <c r="J40" s="16">
        <v>50</v>
      </c>
      <c r="K40" s="16">
        <v>25</v>
      </c>
      <c r="L40" s="16">
        <v>23</v>
      </c>
      <c r="M40" s="87">
        <v>21.875</v>
      </c>
      <c r="N40" s="76">
        <v>23</v>
      </c>
      <c r="O40" s="67">
        <v>2530</v>
      </c>
      <c r="P40" s="68">
        <f>Table2245236891011121314151617181920[[#This Row],[PEMBULATAN]]*O40</f>
        <v>58190</v>
      </c>
    </row>
    <row r="41" spans="1:16" ht="26.25" customHeight="1" x14ac:dyDescent="0.2">
      <c r="A41" s="94"/>
      <c r="B41" s="79"/>
      <c r="C41" s="77" t="s">
        <v>1591</v>
      </c>
      <c r="D41" s="82" t="s">
        <v>55</v>
      </c>
      <c r="E41" s="13">
        <v>44424</v>
      </c>
      <c r="F41" s="80" t="s">
        <v>170</v>
      </c>
      <c r="G41" s="13">
        <v>44427</v>
      </c>
      <c r="H41" s="81" t="s">
        <v>1620</v>
      </c>
      <c r="I41" s="16">
        <v>60</v>
      </c>
      <c r="J41" s="16">
        <v>46</v>
      </c>
      <c r="K41" s="16">
        <v>27</v>
      </c>
      <c r="L41" s="16">
        <v>29</v>
      </c>
      <c r="M41" s="87">
        <v>18.63</v>
      </c>
      <c r="N41" s="76">
        <v>29</v>
      </c>
      <c r="O41" s="67">
        <v>2530</v>
      </c>
      <c r="P41" s="68">
        <f>Table2245236891011121314151617181920[[#This Row],[PEMBULATAN]]*O41</f>
        <v>73370</v>
      </c>
    </row>
    <row r="42" spans="1:16" ht="26.25" customHeight="1" x14ac:dyDescent="0.2">
      <c r="A42" s="94"/>
      <c r="B42" s="79"/>
      <c r="C42" s="77" t="s">
        <v>1592</v>
      </c>
      <c r="D42" s="82" t="s">
        <v>55</v>
      </c>
      <c r="E42" s="13">
        <v>44424</v>
      </c>
      <c r="F42" s="80" t="s">
        <v>170</v>
      </c>
      <c r="G42" s="13">
        <v>44427</v>
      </c>
      <c r="H42" s="81" t="s">
        <v>1620</v>
      </c>
      <c r="I42" s="16">
        <v>76</v>
      </c>
      <c r="J42" s="16">
        <v>46</v>
      </c>
      <c r="K42" s="16">
        <v>7</v>
      </c>
      <c r="L42" s="16">
        <v>3</v>
      </c>
      <c r="M42" s="87">
        <v>6.1180000000000003</v>
      </c>
      <c r="N42" s="76">
        <v>6</v>
      </c>
      <c r="O42" s="67">
        <v>2530</v>
      </c>
      <c r="P42" s="68">
        <f>Table2245236891011121314151617181920[[#This Row],[PEMBULATAN]]*O42</f>
        <v>15180</v>
      </c>
    </row>
    <row r="43" spans="1:16" ht="26.25" customHeight="1" x14ac:dyDescent="0.2">
      <c r="A43" s="94"/>
      <c r="B43" s="79"/>
      <c r="C43" s="77" t="s">
        <v>1593</v>
      </c>
      <c r="D43" s="82" t="s">
        <v>55</v>
      </c>
      <c r="E43" s="13">
        <v>44424</v>
      </c>
      <c r="F43" s="80" t="s">
        <v>170</v>
      </c>
      <c r="G43" s="13">
        <v>44427</v>
      </c>
      <c r="H43" s="81" t="s">
        <v>1620</v>
      </c>
      <c r="I43" s="16">
        <v>50</v>
      </c>
      <c r="J43" s="16">
        <v>36</v>
      </c>
      <c r="K43" s="16">
        <v>10</v>
      </c>
      <c r="L43" s="16">
        <v>7</v>
      </c>
      <c r="M43" s="87">
        <v>4.5</v>
      </c>
      <c r="N43" s="76">
        <v>7</v>
      </c>
      <c r="O43" s="67">
        <v>2530</v>
      </c>
      <c r="P43" s="68">
        <f>Table2245236891011121314151617181920[[#This Row],[PEMBULATAN]]*O43</f>
        <v>17710</v>
      </c>
    </row>
    <row r="44" spans="1:16" ht="26.25" customHeight="1" x14ac:dyDescent="0.2">
      <c r="A44" s="94"/>
      <c r="B44" s="79"/>
      <c r="C44" s="77" t="s">
        <v>1594</v>
      </c>
      <c r="D44" s="82" t="s">
        <v>55</v>
      </c>
      <c r="E44" s="13">
        <v>44424</v>
      </c>
      <c r="F44" s="80" t="s">
        <v>170</v>
      </c>
      <c r="G44" s="13">
        <v>44427</v>
      </c>
      <c r="H44" s="81" t="s">
        <v>1620</v>
      </c>
      <c r="I44" s="16">
        <v>50</v>
      </c>
      <c r="J44" s="16">
        <v>38</v>
      </c>
      <c r="K44" s="16">
        <v>23</v>
      </c>
      <c r="L44" s="16">
        <v>11</v>
      </c>
      <c r="M44" s="87">
        <v>10.925000000000001</v>
      </c>
      <c r="N44" s="76">
        <v>11</v>
      </c>
      <c r="O44" s="67">
        <v>2530</v>
      </c>
      <c r="P44" s="68">
        <f>Table2245236891011121314151617181920[[#This Row],[PEMBULATAN]]*O44</f>
        <v>27830</v>
      </c>
    </row>
    <row r="45" spans="1:16" ht="26.25" customHeight="1" x14ac:dyDescent="0.2">
      <c r="A45" s="94"/>
      <c r="B45" s="79"/>
      <c r="C45" s="77" t="s">
        <v>1595</v>
      </c>
      <c r="D45" s="82" t="s">
        <v>55</v>
      </c>
      <c r="E45" s="13">
        <v>44424</v>
      </c>
      <c r="F45" s="80" t="s">
        <v>170</v>
      </c>
      <c r="G45" s="13">
        <v>44427</v>
      </c>
      <c r="H45" s="81" t="s">
        <v>1620</v>
      </c>
      <c r="I45" s="16">
        <v>46</v>
      </c>
      <c r="J45" s="16">
        <v>46</v>
      </c>
      <c r="K45" s="16">
        <v>30</v>
      </c>
      <c r="L45" s="16">
        <v>6</v>
      </c>
      <c r="M45" s="87">
        <v>15.87</v>
      </c>
      <c r="N45" s="76">
        <v>16</v>
      </c>
      <c r="O45" s="67">
        <v>2530</v>
      </c>
      <c r="P45" s="68">
        <f>Table2245236891011121314151617181920[[#This Row],[PEMBULATAN]]*O45</f>
        <v>40480</v>
      </c>
    </row>
    <row r="46" spans="1:16" ht="26.25" customHeight="1" x14ac:dyDescent="0.2">
      <c r="A46" s="94"/>
      <c r="B46" s="79"/>
      <c r="C46" s="77" t="s">
        <v>1596</v>
      </c>
      <c r="D46" s="82" t="s">
        <v>55</v>
      </c>
      <c r="E46" s="13">
        <v>44424</v>
      </c>
      <c r="F46" s="80" t="s">
        <v>170</v>
      </c>
      <c r="G46" s="13">
        <v>44427</v>
      </c>
      <c r="H46" s="81" t="s">
        <v>1620</v>
      </c>
      <c r="I46" s="16">
        <v>61</v>
      </c>
      <c r="J46" s="16">
        <v>42</v>
      </c>
      <c r="K46" s="16">
        <v>5</v>
      </c>
      <c r="L46" s="16">
        <v>1</v>
      </c>
      <c r="M46" s="87">
        <v>3.2025000000000001</v>
      </c>
      <c r="N46" s="76">
        <v>3</v>
      </c>
      <c r="O46" s="67">
        <v>2530</v>
      </c>
      <c r="P46" s="68">
        <f>Table2245236891011121314151617181920[[#This Row],[PEMBULATAN]]*O46</f>
        <v>7590</v>
      </c>
    </row>
    <row r="47" spans="1:16" ht="26.25" customHeight="1" x14ac:dyDescent="0.2">
      <c r="A47" s="94"/>
      <c r="B47" s="79"/>
      <c r="C47" s="77" t="s">
        <v>1597</v>
      </c>
      <c r="D47" s="82" t="s">
        <v>55</v>
      </c>
      <c r="E47" s="13">
        <v>44424</v>
      </c>
      <c r="F47" s="80" t="s">
        <v>170</v>
      </c>
      <c r="G47" s="13">
        <v>44427</v>
      </c>
      <c r="H47" s="81" t="s">
        <v>1620</v>
      </c>
      <c r="I47" s="16">
        <v>93</v>
      </c>
      <c r="J47" s="16">
        <v>23</v>
      </c>
      <c r="K47" s="16">
        <v>15</v>
      </c>
      <c r="L47" s="16">
        <v>8</v>
      </c>
      <c r="M47" s="87">
        <v>8.0212500000000002</v>
      </c>
      <c r="N47" s="76">
        <v>8</v>
      </c>
      <c r="O47" s="67">
        <v>2530</v>
      </c>
      <c r="P47" s="68">
        <f>Table2245236891011121314151617181920[[#This Row],[PEMBULATAN]]*O47</f>
        <v>20240</v>
      </c>
    </row>
    <row r="48" spans="1:16" ht="26.25" customHeight="1" x14ac:dyDescent="0.2">
      <c r="A48" s="94"/>
      <c r="B48" s="79"/>
      <c r="C48" s="77" t="s">
        <v>1598</v>
      </c>
      <c r="D48" s="82" t="s">
        <v>55</v>
      </c>
      <c r="E48" s="13">
        <v>44424</v>
      </c>
      <c r="F48" s="80" t="s">
        <v>170</v>
      </c>
      <c r="G48" s="13">
        <v>44427</v>
      </c>
      <c r="H48" s="81" t="s">
        <v>1620</v>
      </c>
      <c r="I48" s="16">
        <v>49</v>
      </c>
      <c r="J48" s="16">
        <v>35</v>
      </c>
      <c r="K48" s="16">
        <v>13</v>
      </c>
      <c r="L48" s="16">
        <v>1</v>
      </c>
      <c r="M48" s="87">
        <v>5.5737500000000004</v>
      </c>
      <c r="N48" s="76">
        <v>6</v>
      </c>
      <c r="O48" s="67">
        <v>2530</v>
      </c>
      <c r="P48" s="68">
        <f>Table2245236891011121314151617181920[[#This Row],[PEMBULATAN]]*O48</f>
        <v>15180</v>
      </c>
    </row>
    <row r="49" spans="1:16" ht="26.25" customHeight="1" x14ac:dyDescent="0.2">
      <c r="A49" s="94"/>
      <c r="B49" s="79"/>
      <c r="C49" s="77" t="s">
        <v>1599</v>
      </c>
      <c r="D49" s="82" t="s">
        <v>55</v>
      </c>
      <c r="E49" s="13">
        <v>44424</v>
      </c>
      <c r="F49" s="80" t="s">
        <v>170</v>
      </c>
      <c r="G49" s="13">
        <v>44427</v>
      </c>
      <c r="H49" s="81" t="s">
        <v>1620</v>
      </c>
      <c r="I49" s="16">
        <v>50</v>
      </c>
      <c r="J49" s="16">
        <v>30</v>
      </c>
      <c r="K49" s="16">
        <v>20</v>
      </c>
      <c r="L49" s="16">
        <v>3</v>
      </c>
      <c r="M49" s="87">
        <v>7.5</v>
      </c>
      <c r="N49" s="76">
        <v>8</v>
      </c>
      <c r="O49" s="67">
        <v>2530</v>
      </c>
      <c r="P49" s="68">
        <f>Table2245236891011121314151617181920[[#This Row],[PEMBULATAN]]*O49</f>
        <v>20240</v>
      </c>
    </row>
    <row r="50" spans="1:16" ht="26.25" customHeight="1" x14ac:dyDescent="0.2">
      <c r="A50" s="94"/>
      <c r="B50" s="79"/>
      <c r="C50" s="77" t="s">
        <v>1600</v>
      </c>
      <c r="D50" s="82" t="s">
        <v>55</v>
      </c>
      <c r="E50" s="13">
        <v>44424</v>
      </c>
      <c r="F50" s="80" t="s">
        <v>170</v>
      </c>
      <c r="G50" s="13">
        <v>44427</v>
      </c>
      <c r="H50" s="81" t="s">
        <v>1620</v>
      </c>
      <c r="I50" s="16">
        <v>38</v>
      </c>
      <c r="J50" s="16">
        <v>27</v>
      </c>
      <c r="K50" s="16">
        <v>15</v>
      </c>
      <c r="L50" s="16">
        <v>3</v>
      </c>
      <c r="M50" s="87">
        <v>3.8475000000000001</v>
      </c>
      <c r="N50" s="76">
        <v>4</v>
      </c>
      <c r="O50" s="67">
        <v>2530</v>
      </c>
      <c r="P50" s="68">
        <f>Table2245236891011121314151617181920[[#This Row],[PEMBULATAN]]*O50</f>
        <v>10120</v>
      </c>
    </row>
    <row r="51" spans="1:16" ht="26.25" customHeight="1" x14ac:dyDescent="0.2">
      <c r="A51" s="94"/>
      <c r="B51" s="79"/>
      <c r="C51" s="77" t="s">
        <v>1601</v>
      </c>
      <c r="D51" s="82" t="s">
        <v>55</v>
      </c>
      <c r="E51" s="13">
        <v>44424</v>
      </c>
      <c r="F51" s="80" t="s">
        <v>170</v>
      </c>
      <c r="G51" s="13">
        <v>44427</v>
      </c>
      <c r="H51" s="81" t="s">
        <v>1620</v>
      </c>
      <c r="I51" s="16">
        <v>110</v>
      </c>
      <c r="J51" s="16">
        <v>43</v>
      </c>
      <c r="K51" s="16">
        <v>10</v>
      </c>
      <c r="L51" s="16">
        <v>8</v>
      </c>
      <c r="M51" s="87">
        <v>11.824999999999999</v>
      </c>
      <c r="N51" s="76">
        <v>12</v>
      </c>
      <c r="O51" s="67">
        <v>2530</v>
      </c>
      <c r="P51" s="68">
        <f>Table2245236891011121314151617181920[[#This Row],[PEMBULATAN]]*O51</f>
        <v>30360</v>
      </c>
    </row>
    <row r="52" spans="1:16" ht="26.25" customHeight="1" x14ac:dyDescent="0.2">
      <c r="A52" s="94"/>
      <c r="B52" s="79"/>
      <c r="C52" s="77" t="s">
        <v>1602</v>
      </c>
      <c r="D52" s="82" t="s">
        <v>55</v>
      </c>
      <c r="E52" s="13">
        <v>44424</v>
      </c>
      <c r="F52" s="80" t="s">
        <v>170</v>
      </c>
      <c r="G52" s="13">
        <v>44427</v>
      </c>
      <c r="H52" s="81" t="s">
        <v>1620</v>
      </c>
      <c r="I52" s="16">
        <v>32</v>
      </c>
      <c r="J52" s="16">
        <v>30</v>
      </c>
      <c r="K52" s="16">
        <v>20</v>
      </c>
      <c r="L52" s="16">
        <v>3</v>
      </c>
      <c r="M52" s="87">
        <v>4.8</v>
      </c>
      <c r="N52" s="76">
        <v>5</v>
      </c>
      <c r="O52" s="67">
        <v>2530</v>
      </c>
      <c r="P52" s="68">
        <f>Table2245236891011121314151617181920[[#This Row],[PEMBULATAN]]*O52</f>
        <v>12650</v>
      </c>
    </row>
    <row r="53" spans="1:16" ht="26.25" customHeight="1" x14ac:dyDescent="0.2">
      <c r="A53" s="94"/>
      <c r="B53" s="79"/>
      <c r="C53" s="77" t="s">
        <v>1603</v>
      </c>
      <c r="D53" s="82" t="s">
        <v>55</v>
      </c>
      <c r="E53" s="13">
        <v>44424</v>
      </c>
      <c r="F53" s="80" t="s">
        <v>170</v>
      </c>
      <c r="G53" s="13">
        <v>44427</v>
      </c>
      <c r="H53" s="81" t="s">
        <v>1620</v>
      </c>
      <c r="I53" s="16">
        <v>49</v>
      </c>
      <c r="J53" s="16">
        <v>38</v>
      </c>
      <c r="K53" s="16">
        <v>8</v>
      </c>
      <c r="L53" s="16">
        <v>11</v>
      </c>
      <c r="M53" s="87">
        <v>3.7240000000000002</v>
      </c>
      <c r="N53" s="76">
        <v>11</v>
      </c>
      <c r="O53" s="67">
        <v>2530</v>
      </c>
      <c r="P53" s="68">
        <f>Table2245236891011121314151617181920[[#This Row],[PEMBULATAN]]*O53</f>
        <v>27830</v>
      </c>
    </row>
    <row r="54" spans="1:16" ht="26.25" customHeight="1" x14ac:dyDescent="0.2">
      <c r="A54" s="94"/>
      <c r="B54" s="79"/>
      <c r="C54" s="77" t="s">
        <v>1604</v>
      </c>
      <c r="D54" s="82" t="s">
        <v>55</v>
      </c>
      <c r="E54" s="13">
        <v>44424</v>
      </c>
      <c r="F54" s="80" t="s">
        <v>170</v>
      </c>
      <c r="G54" s="13">
        <v>44427</v>
      </c>
      <c r="H54" s="81" t="s">
        <v>1620</v>
      </c>
      <c r="I54" s="16">
        <v>55</v>
      </c>
      <c r="J54" s="16">
        <v>47</v>
      </c>
      <c r="K54" s="16">
        <v>23</v>
      </c>
      <c r="L54" s="16">
        <v>4</v>
      </c>
      <c r="M54" s="87">
        <v>14.86375</v>
      </c>
      <c r="N54" s="76">
        <v>15</v>
      </c>
      <c r="O54" s="67">
        <v>2530</v>
      </c>
      <c r="P54" s="68">
        <f>Table2245236891011121314151617181920[[#This Row],[PEMBULATAN]]*O54</f>
        <v>37950</v>
      </c>
    </row>
    <row r="55" spans="1:16" ht="26.25" customHeight="1" x14ac:dyDescent="0.2">
      <c r="A55" s="94"/>
      <c r="B55" s="79"/>
      <c r="C55" s="77" t="s">
        <v>1605</v>
      </c>
      <c r="D55" s="82" t="s">
        <v>55</v>
      </c>
      <c r="E55" s="13">
        <v>44424</v>
      </c>
      <c r="F55" s="80" t="s">
        <v>170</v>
      </c>
      <c r="G55" s="13">
        <v>44427</v>
      </c>
      <c r="H55" s="81" t="s">
        <v>1620</v>
      </c>
      <c r="I55" s="16">
        <v>50</v>
      </c>
      <c r="J55" s="16">
        <v>50</v>
      </c>
      <c r="K55" s="16">
        <v>40</v>
      </c>
      <c r="L55" s="16">
        <v>7</v>
      </c>
      <c r="M55" s="87">
        <v>25</v>
      </c>
      <c r="N55" s="76">
        <v>25</v>
      </c>
      <c r="O55" s="67">
        <v>2530</v>
      </c>
      <c r="P55" s="68">
        <f>Table2245236891011121314151617181920[[#This Row],[PEMBULATAN]]*O55</f>
        <v>63250</v>
      </c>
    </row>
    <row r="56" spans="1:16" ht="26.25" customHeight="1" x14ac:dyDescent="0.2">
      <c r="A56" s="94"/>
      <c r="B56" s="79"/>
      <c r="C56" s="77" t="s">
        <v>1606</v>
      </c>
      <c r="D56" s="82" t="s">
        <v>55</v>
      </c>
      <c r="E56" s="13">
        <v>44424</v>
      </c>
      <c r="F56" s="80" t="s">
        <v>170</v>
      </c>
      <c r="G56" s="13">
        <v>44427</v>
      </c>
      <c r="H56" s="81" t="s">
        <v>1620</v>
      </c>
      <c r="I56" s="16">
        <v>63</v>
      </c>
      <c r="J56" s="16">
        <v>63</v>
      </c>
      <c r="K56" s="16">
        <v>10</v>
      </c>
      <c r="L56" s="16">
        <v>3</v>
      </c>
      <c r="M56" s="87">
        <v>9.9224999999999994</v>
      </c>
      <c r="N56" s="76">
        <v>10</v>
      </c>
      <c r="O56" s="67">
        <v>2530</v>
      </c>
      <c r="P56" s="68">
        <f>Table2245236891011121314151617181920[[#This Row],[PEMBULATAN]]*O56</f>
        <v>25300</v>
      </c>
    </row>
    <row r="57" spans="1:16" ht="26.25" customHeight="1" x14ac:dyDescent="0.2">
      <c r="A57" s="94"/>
      <c r="B57" s="79"/>
      <c r="C57" s="77" t="s">
        <v>1607</v>
      </c>
      <c r="D57" s="82" t="s">
        <v>55</v>
      </c>
      <c r="E57" s="13">
        <v>44424</v>
      </c>
      <c r="F57" s="80" t="s">
        <v>170</v>
      </c>
      <c r="G57" s="13">
        <v>44427</v>
      </c>
      <c r="H57" s="81" t="s">
        <v>1620</v>
      </c>
      <c r="I57" s="16">
        <v>42</v>
      </c>
      <c r="J57" s="16">
        <v>42</v>
      </c>
      <c r="K57" s="16">
        <v>29</v>
      </c>
      <c r="L57" s="16">
        <v>1</v>
      </c>
      <c r="M57" s="87">
        <v>12.789</v>
      </c>
      <c r="N57" s="76">
        <v>13</v>
      </c>
      <c r="O57" s="67">
        <v>2530</v>
      </c>
      <c r="P57" s="68">
        <f>Table2245236891011121314151617181920[[#This Row],[PEMBULATAN]]*O57</f>
        <v>32890</v>
      </c>
    </row>
    <row r="58" spans="1:16" ht="26.25" customHeight="1" x14ac:dyDescent="0.2">
      <c r="A58" s="94"/>
      <c r="B58" s="79"/>
      <c r="C58" s="77" t="s">
        <v>1608</v>
      </c>
      <c r="D58" s="82" t="s">
        <v>55</v>
      </c>
      <c r="E58" s="13">
        <v>44424</v>
      </c>
      <c r="F58" s="80" t="s">
        <v>170</v>
      </c>
      <c r="G58" s="13">
        <v>44427</v>
      </c>
      <c r="H58" s="81" t="s">
        <v>1620</v>
      </c>
      <c r="I58" s="16">
        <v>54</v>
      </c>
      <c r="J58" s="16">
        <v>45</v>
      </c>
      <c r="K58" s="16">
        <v>20</v>
      </c>
      <c r="L58" s="16">
        <v>1</v>
      </c>
      <c r="M58" s="87">
        <v>12.15</v>
      </c>
      <c r="N58" s="76">
        <v>12</v>
      </c>
      <c r="O58" s="67">
        <v>2530</v>
      </c>
      <c r="P58" s="68">
        <f>Table2245236891011121314151617181920[[#This Row],[PEMBULATAN]]*O58</f>
        <v>30360</v>
      </c>
    </row>
    <row r="59" spans="1:16" ht="26.25" customHeight="1" x14ac:dyDescent="0.2">
      <c r="A59" s="94"/>
      <c r="B59" s="79"/>
      <c r="C59" s="77" t="s">
        <v>1609</v>
      </c>
      <c r="D59" s="82" t="s">
        <v>55</v>
      </c>
      <c r="E59" s="13">
        <v>44424</v>
      </c>
      <c r="F59" s="80" t="s">
        <v>170</v>
      </c>
      <c r="G59" s="13">
        <v>44427</v>
      </c>
      <c r="H59" s="81" t="s">
        <v>1620</v>
      </c>
      <c r="I59" s="16">
        <v>107</v>
      </c>
      <c r="J59" s="16">
        <v>10</v>
      </c>
      <c r="K59" s="16">
        <v>10</v>
      </c>
      <c r="L59" s="16">
        <v>1</v>
      </c>
      <c r="M59" s="87">
        <v>2.6749999999999998</v>
      </c>
      <c r="N59" s="76">
        <v>3</v>
      </c>
      <c r="O59" s="67">
        <v>2530</v>
      </c>
      <c r="P59" s="68">
        <f>Table2245236891011121314151617181920[[#This Row],[PEMBULATAN]]*O59</f>
        <v>7590</v>
      </c>
    </row>
    <row r="60" spans="1:16" ht="26.25" customHeight="1" x14ac:dyDescent="0.2">
      <c r="A60" s="94"/>
      <c r="B60" s="79"/>
      <c r="C60" s="77" t="s">
        <v>1610</v>
      </c>
      <c r="D60" s="82" t="s">
        <v>55</v>
      </c>
      <c r="E60" s="13">
        <v>44424</v>
      </c>
      <c r="F60" s="80" t="s">
        <v>170</v>
      </c>
      <c r="G60" s="13">
        <v>44427</v>
      </c>
      <c r="H60" s="81" t="s">
        <v>1620</v>
      </c>
      <c r="I60" s="16">
        <v>121</v>
      </c>
      <c r="J60" s="16">
        <v>40</v>
      </c>
      <c r="K60" s="16">
        <v>4</v>
      </c>
      <c r="L60" s="16">
        <v>2</v>
      </c>
      <c r="M60" s="87">
        <v>4.84</v>
      </c>
      <c r="N60" s="76">
        <v>5</v>
      </c>
      <c r="O60" s="67">
        <v>2530</v>
      </c>
      <c r="P60" s="68">
        <f>Table2245236891011121314151617181920[[#This Row],[PEMBULATAN]]*O60</f>
        <v>12650</v>
      </c>
    </row>
    <row r="61" spans="1:16" ht="26.25" customHeight="1" x14ac:dyDescent="0.2">
      <c r="A61" s="94"/>
      <c r="B61" s="79"/>
      <c r="C61" s="77" t="s">
        <v>1611</v>
      </c>
      <c r="D61" s="82" t="s">
        <v>55</v>
      </c>
      <c r="E61" s="13">
        <v>44424</v>
      </c>
      <c r="F61" s="80" t="s">
        <v>170</v>
      </c>
      <c r="G61" s="13">
        <v>44427</v>
      </c>
      <c r="H61" s="81" t="s">
        <v>1620</v>
      </c>
      <c r="I61" s="16">
        <v>76</v>
      </c>
      <c r="J61" s="16">
        <v>53</v>
      </c>
      <c r="K61" s="16">
        <v>5</v>
      </c>
      <c r="L61" s="16">
        <v>3</v>
      </c>
      <c r="M61" s="87">
        <v>5.0350000000000001</v>
      </c>
      <c r="N61" s="76">
        <v>5</v>
      </c>
      <c r="O61" s="67">
        <v>2530</v>
      </c>
      <c r="P61" s="68">
        <f>Table2245236891011121314151617181920[[#This Row],[PEMBULATAN]]*O61</f>
        <v>12650</v>
      </c>
    </row>
    <row r="62" spans="1:16" ht="26.25" customHeight="1" x14ac:dyDescent="0.2">
      <c r="A62" s="94"/>
      <c r="B62" s="98"/>
      <c r="C62" s="77" t="s">
        <v>1612</v>
      </c>
      <c r="D62" s="82" t="s">
        <v>55</v>
      </c>
      <c r="E62" s="13">
        <v>44424</v>
      </c>
      <c r="F62" s="80" t="s">
        <v>170</v>
      </c>
      <c r="G62" s="13">
        <v>44427</v>
      </c>
      <c r="H62" s="81" t="s">
        <v>1620</v>
      </c>
      <c r="I62" s="16">
        <v>68</v>
      </c>
      <c r="J62" s="16">
        <v>38</v>
      </c>
      <c r="K62" s="16">
        <v>29</v>
      </c>
      <c r="L62" s="16">
        <v>11</v>
      </c>
      <c r="M62" s="87">
        <v>18.734000000000002</v>
      </c>
      <c r="N62" s="76">
        <v>19</v>
      </c>
      <c r="O62" s="67">
        <v>2530</v>
      </c>
      <c r="P62" s="68">
        <f>Table2245236891011121314151617181920[[#This Row],[PEMBULATAN]]*O62</f>
        <v>48070</v>
      </c>
    </row>
    <row r="63" spans="1:16" ht="26.25" customHeight="1" x14ac:dyDescent="0.2">
      <c r="A63" s="94"/>
      <c r="B63" s="79" t="s">
        <v>1613</v>
      </c>
      <c r="C63" s="77" t="s">
        <v>1614</v>
      </c>
      <c r="D63" s="82" t="s">
        <v>55</v>
      </c>
      <c r="E63" s="13">
        <v>44424</v>
      </c>
      <c r="F63" s="80" t="s">
        <v>170</v>
      </c>
      <c r="G63" s="13">
        <v>44427</v>
      </c>
      <c r="H63" s="81" t="s">
        <v>1620</v>
      </c>
      <c r="I63" s="16">
        <v>49</v>
      </c>
      <c r="J63" s="16">
        <v>35</v>
      </c>
      <c r="K63" s="16">
        <v>20</v>
      </c>
      <c r="L63" s="16">
        <v>5</v>
      </c>
      <c r="M63" s="87">
        <v>8.5749999999999993</v>
      </c>
      <c r="N63" s="76">
        <v>9</v>
      </c>
      <c r="O63" s="67">
        <v>2530</v>
      </c>
      <c r="P63" s="68">
        <f>Table2245236891011121314151617181920[[#This Row],[PEMBULATAN]]*O63</f>
        <v>22770</v>
      </c>
    </row>
    <row r="64" spans="1:16" ht="26.25" customHeight="1" x14ac:dyDescent="0.2">
      <c r="A64" s="14"/>
      <c r="B64" s="14"/>
      <c r="C64" s="9" t="s">
        <v>1615</v>
      </c>
      <c r="D64" s="80" t="s">
        <v>55</v>
      </c>
      <c r="E64" s="13">
        <v>44424</v>
      </c>
      <c r="F64" s="80" t="s">
        <v>170</v>
      </c>
      <c r="G64" s="13">
        <v>44427</v>
      </c>
      <c r="H64" s="10" t="s">
        <v>1620</v>
      </c>
      <c r="I64" s="1">
        <v>23</v>
      </c>
      <c r="J64" s="1">
        <v>30</v>
      </c>
      <c r="K64" s="1">
        <v>10</v>
      </c>
      <c r="L64" s="1">
        <v>1</v>
      </c>
      <c r="M64" s="86">
        <v>1.7250000000000001</v>
      </c>
      <c r="N64" s="8">
        <v>2</v>
      </c>
      <c r="O64" s="67">
        <v>2530</v>
      </c>
      <c r="P64" s="68">
        <f>Table2245236891011121314151617181920[[#This Row],[PEMBULATAN]]*O64</f>
        <v>5060</v>
      </c>
    </row>
    <row r="65" spans="1:16" ht="26.25" customHeight="1" x14ac:dyDescent="0.2">
      <c r="A65" s="14"/>
      <c r="B65" s="14"/>
      <c r="C65" s="77" t="s">
        <v>1616</v>
      </c>
      <c r="D65" s="82" t="s">
        <v>55</v>
      </c>
      <c r="E65" s="13">
        <v>44424</v>
      </c>
      <c r="F65" s="80" t="s">
        <v>170</v>
      </c>
      <c r="G65" s="13">
        <v>44427</v>
      </c>
      <c r="H65" s="81" t="s">
        <v>1620</v>
      </c>
      <c r="I65" s="16">
        <v>29</v>
      </c>
      <c r="J65" s="16">
        <v>22</v>
      </c>
      <c r="K65" s="16">
        <v>10</v>
      </c>
      <c r="L65" s="16">
        <v>1</v>
      </c>
      <c r="M65" s="87">
        <v>1.595</v>
      </c>
      <c r="N65" s="76">
        <v>2</v>
      </c>
      <c r="O65" s="67">
        <v>2530</v>
      </c>
      <c r="P65" s="68">
        <f>Table2245236891011121314151617181920[[#This Row],[PEMBULATAN]]*O65</f>
        <v>5060</v>
      </c>
    </row>
    <row r="66" spans="1:16" ht="26.25" customHeight="1" x14ac:dyDescent="0.2">
      <c r="A66" s="14"/>
      <c r="B66" s="14"/>
      <c r="C66" s="77" t="s">
        <v>1617</v>
      </c>
      <c r="D66" s="82" t="s">
        <v>55</v>
      </c>
      <c r="E66" s="13">
        <v>44424</v>
      </c>
      <c r="F66" s="80" t="s">
        <v>170</v>
      </c>
      <c r="G66" s="13">
        <v>44427</v>
      </c>
      <c r="H66" s="81" t="s">
        <v>1620</v>
      </c>
      <c r="I66" s="16">
        <v>40</v>
      </c>
      <c r="J66" s="16">
        <v>38</v>
      </c>
      <c r="K66" s="16">
        <v>15</v>
      </c>
      <c r="L66" s="16">
        <v>3</v>
      </c>
      <c r="M66" s="87">
        <v>5.7</v>
      </c>
      <c r="N66" s="76">
        <v>6</v>
      </c>
      <c r="O66" s="67">
        <v>2530</v>
      </c>
      <c r="P66" s="68">
        <f>Table2245236891011121314151617181920[[#This Row],[PEMBULATAN]]*O66</f>
        <v>15180</v>
      </c>
    </row>
    <row r="67" spans="1:16" ht="26.25" customHeight="1" x14ac:dyDescent="0.2">
      <c r="A67" s="14"/>
      <c r="B67" s="14"/>
      <c r="C67" s="77" t="s">
        <v>1618</v>
      </c>
      <c r="D67" s="82" t="s">
        <v>55</v>
      </c>
      <c r="E67" s="13">
        <v>44424</v>
      </c>
      <c r="F67" s="80" t="s">
        <v>170</v>
      </c>
      <c r="G67" s="13">
        <v>44427</v>
      </c>
      <c r="H67" s="81" t="s">
        <v>1620</v>
      </c>
      <c r="I67" s="16">
        <v>50</v>
      </c>
      <c r="J67" s="16">
        <v>63</v>
      </c>
      <c r="K67" s="16">
        <v>20</v>
      </c>
      <c r="L67" s="16">
        <v>8</v>
      </c>
      <c r="M67" s="87">
        <v>15.75</v>
      </c>
      <c r="N67" s="76">
        <v>16</v>
      </c>
      <c r="O67" s="67">
        <v>2530</v>
      </c>
      <c r="P67" s="68">
        <f>Table2245236891011121314151617181920[[#This Row],[PEMBULATAN]]*O67</f>
        <v>40480</v>
      </c>
    </row>
    <row r="68" spans="1:16" ht="26.25" customHeight="1" x14ac:dyDescent="0.2">
      <c r="A68" s="14"/>
      <c r="B68" s="14"/>
      <c r="C68" s="77" t="s">
        <v>1619</v>
      </c>
      <c r="D68" s="82" t="s">
        <v>55</v>
      </c>
      <c r="E68" s="13">
        <v>44424</v>
      </c>
      <c r="F68" s="80" t="s">
        <v>170</v>
      </c>
      <c r="G68" s="13">
        <v>44427</v>
      </c>
      <c r="H68" s="81" t="s">
        <v>1620</v>
      </c>
      <c r="I68" s="16">
        <v>40</v>
      </c>
      <c r="J68" s="16">
        <v>49</v>
      </c>
      <c r="K68" s="16">
        <v>45</v>
      </c>
      <c r="L68" s="16">
        <v>18</v>
      </c>
      <c r="M68" s="87">
        <v>22.05</v>
      </c>
      <c r="N68" s="76">
        <v>22</v>
      </c>
      <c r="O68" s="67">
        <v>2530</v>
      </c>
      <c r="P68" s="68">
        <f>Table2245236891011121314151617181920[[#This Row],[PEMBULATAN]]*O68</f>
        <v>55660</v>
      </c>
    </row>
    <row r="69" spans="1:16" ht="22.5" customHeight="1" x14ac:dyDescent="0.2">
      <c r="A69" s="119" t="s">
        <v>34</v>
      </c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1"/>
      <c r="M69" s="83">
        <f>SUBTOTAL(109,Table2245236891011121314151617181920[KG VOLUME])</f>
        <v>933.19925000000012</v>
      </c>
      <c r="N69" s="71">
        <f>SUM(N3:N68)</f>
        <v>962</v>
      </c>
      <c r="O69" s="122">
        <f>SUM(P3:P68)</f>
        <v>2433860</v>
      </c>
      <c r="P69" s="123"/>
    </row>
    <row r="70" spans="1:16" ht="22.5" customHeight="1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9"/>
      <c r="N70" s="91" t="s">
        <v>57</v>
      </c>
      <c r="O70" s="90"/>
      <c r="P70" s="90">
        <f>O69*10%</f>
        <v>243386</v>
      </c>
    </row>
    <row r="71" spans="1:16" x14ac:dyDescent="0.2">
      <c r="A71" s="11"/>
      <c r="B71" s="59" t="s">
        <v>48</v>
      </c>
      <c r="C71" s="58"/>
      <c r="D71" s="60" t="s">
        <v>49</v>
      </c>
      <c r="H71" s="66"/>
      <c r="N71" s="65" t="s">
        <v>35</v>
      </c>
      <c r="P71" s="72">
        <f>O69*1%</f>
        <v>24338.600000000002</v>
      </c>
    </row>
    <row r="72" spans="1:16" x14ac:dyDescent="0.2">
      <c r="A72" s="11"/>
      <c r="H72" s="66"/>
      <c r="N72" s="65" t="s">
        <v>36</v>
      </c>
      <c r="P72" s="74">
        <v>0</v>
      </c>
    </row>
    <row r="73" spans="1:16" ht="15.75" thickBot="1" x14ac:dyDescent="0.25">
      <c r="A73" s="11"/>
      <c r="H73" s="66"/>
      <c r="N73" s="65" t="s">
        <v>37</v>
      </c>
      <c r="P73" s="74">
        <v>0</v>
      </c>
    </row>
    <row r="74" spans="1:16" x14ac:dyDescent="0.2">
      <c r="A74" s="11"/>
      <c r="H74" s="66"/>
      <c r="N74" s="69" t="s">
        <v>38</v>
      </c>
      <c r="O74" s="70"/>
      <c r="P74" s="73">
        <f>O69-P70+P71</f>
        <v>2214812.6</v>
      </c>
    </row>
    <row r="75" spans="1:16" x14ac:dyDescent="0.2">
      <c r="B75" s="59"/>
      <c r="C75" s="58"/>
      <c r="D75" s="60"/>
    </row>
    <row r="77" spans="1:16" x14ac:dyDescent="0.2">
      <c r="A77" s="11"/>
      <c r="H77" s="66"/>
      <c r="P77" s="75"/>
    </row>
    <row r="78" spans="1:16" x14ac:dyDescent="0.2">
      <c r="A78" s="11"/>
      <c r="H78" s="66"/>
      <c r="O78" s="61"/>
      <c r="P78" s="75"/>
    </row>
    <row r="79" spans="1:16" s="3" customFormat="1" x14ac:dyDescent="0.25">
      <c r="A79" s="11"/>
      <c r="B79" s="2"/>
      <c r="C79" s="2"/>
      <c r="E79" s="12"/>
      <c r="H79" s="66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6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6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6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6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6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6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6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6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6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6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6"/>
      <c r="N90" s="15"/>
      <c r="O90" s="15"/>
      <c r="P90" s="15"/>
    </row>
  </sheetData>
  <mergeCells count="3">
    <mergeCell ref="A3:A4"/>
    <mergeCell ref="A69:L69"/>
    <mergeCell ref="O69:P69"/>
  </mergeCells>
  <conditionalFormatting sqref="B3">
    <cfRule type="duplicateValues" dxfId="87" priority="2"/>
  </conditionalFormatting>
  <conditionalFormatting sqref="B4:B63">
    <cfRule type="duplicateValues" dxfId="86" priority="1"/>
  </conditionalFormatting>
  <conditionalFormatting sqref="B64:B68">
    <cfRule type="duplicateValues" dxfId="85" priority="4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P13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7" sqref="L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41.25" customHeight="1" x14ac:dyDescent="0.2">
      <c r="A3" s="117" t="s">
        <v>58</v>
      </c>
      <c r="B3" s="78" t="s">
        <v>59</v>
      </c>
      <c r="C3" s="9" t="s">
        <v>60</v>
      </c>
      <c r="D3" s="80" t="s">
        <v>55</v>
      </c>
      <c r="E3" s="13">
        <v>44412</v>
      </c>
      <c r="F3" s="80" t="s">
        <v>170</v>
      </c>
      <c r="G3" s="13">
        <v>44414</v>
      </c>
      <c r="H3" s="10" t="s">
        <v>171</v>
      </c>
      <c r="I3" s="1">
        <v>78</v>
      </c>
      <c r="J3" s="1">
        <v>45</v>
      </c>
      <c r="K3" s="1">
        <v>16</v>
      </c>
      <c r="L3" s="1">
        <v>13</v>
      </c>
      <c r="M3" s="86">
        <v>14.04</v>
      </c>
      <c r="N3" s="8">
        <v>14</v>
      </c>
      <c r="O3" s="67">
        <v>2530</v>
      </c>
      <c r="P3" s="68">
        <f>Table2245[[#This Row],[PEMBULATAN]]*O3</f>
        <v>35420</v>
      </c>
    </row>
    <row r="4" spans="1:16" ht="41.25" customHeight="1" x14ac:dyDescent="0.2">
      <c r="A4" s="118"/>
      <c r="B4" s="79"/>
      <c r="C4" s="9" t="s">
        <v>61</v>
      </c>
      <c r="D4" s="80" t="s">
        <v>55</v>
      </c>
      <c r="E4" s="13">
        <v>44412</v>
      </c>
      <c r="F4" s="80" t="s">
        <v>170</v>
      </c>
      <c r="G4" s="13">
        <v>44414</v>
      </c>
      <c r="H4" s="10" t="s">
        <v>171</v>
      </c>
      <c r="I4" s="1">
        <v>47</v>
      </c>
      <c r="J4" s="1">
        <v>16</v>
      </c>
      <c r="K4" s="1">
        <v>37</v>
      </c>
      <c r="L4" s="1">
        <v>3</v>
      </c>
      <c r="M4" s="86">
        <v>6.9560000000000004</v>
      </c>
      <c r="N4" s="8">
        <v>7</v>
      </c>
      <c r="O4" s="67">
        <v>2530</v>
      </c>
      <c r="P4" s="68">
        <f>Table2245[[#This Row],[PEMBULATAN]]*O4</f>
        <v>17710</v>
      </c>
    </row>
    <row r="5" spans="1:16" ht="41.25" customHeight="1" x14ac:dyDescent="0.2">
      <c r="A5" s="93"/>
      <c r="B5" s="79"/>
      <c r="C5" s="77" t="s">
        <v>62</v>
      </c>
      <c r="D5" s="82" t="s">
        <v>55</v>
      </c>
      <c r="E5" s="13">
        <v>44412</v>
      </c>
      <c r="F5" s="80" t="s">
        <v>170</v>
      </c>
      <c r="G5" s="13">
        <v>44414</v>
      </c>
      <c r="H5" s="81" t="s">
        <v>171</v>
      </c>
      <c r="I5" s="16">
        <v>132</v>
      </c>
      <c r="J5" s="16">
        <v>30</v>
      </c>
      <c r="K5" s="16">
        <v>15</v>
      </c>
      <c r="L5" s="16">
        <v>3</v>
      </c>
      <c r="M5" s="87">
        <v>14.85</v>
      </c>
      <c r="N5" s="76">
        <v>15</v>
      </c>
      <c r="O5" s="67">
        <v>2530</v>
      </c>
      <c r="P5" s="68">
        <f>Table2245[[#This Row],[PEMBULATAN]]*O5</f>
        <v>37950</v>
      </c>
    </row>
    <row r="6" spans="1:16" ht="41.25" customHeight="1" x14ac:dyDescent="0.2">
      <c r="A6" s="93"/>
      <c r="B6" s="79"/>
      <c r="C6" s="77" t="s">
        <v>63</v>
      </c>
      <c r="D6" s="82" t="s">
        <v>55</v>
      </c>
      <c r="E6" s="13">
        <v>44412</v>
      </c>
      <c r="F6" s="80" t="s">
        <v>170</v>
      </c>
      <c r="G6" s="13">
        <v>44414</v>
      </c>
      <c r="H6" s="81" t="s">
        <v>171</v>
      </c>
      <c r="I6" s="16">
        <v>53</v>
      </c>
      <c r="J6" s="16">
        <v>83</v>
      </c>
      <c r="K6" s="16">
        <v>35</v>
      </c>
      <c r="L6" s="16">
        <v>10</v>
      </c>
      <c r="M6" s="87">
        <v>38.491250000000001</v>
      </c>
      <c r="N6" s="76">
        <v>39</v>
      </c>
      <c r="O6" s="67">
        <v>2530</v>
      </c>
      <c r="P6" s="68">
        <f>Table2245[[#This Row],[PEMBULATAN]]*O6</f>
        <v>98670</v>
      </c>
    </row>
    <row r="7" spans="1:16" ht="41.25" customHeight="1" x14ac:dyDescent="0.2">
      <c r="A7" s="93"/>
      <c r="B7" s="79"/>
      <c r="C7" s="77" t="s">
        <v>64</v>
      </c>
      <c r="D7" s="82" t="s">
        <v>55</v>
      </c>
      <c r="E7" s="13">
        <v>44412</v>
      </c>
      <c r="F7" s="80" t="s">
        <v>170</v>
      </c>
      <c r="G7" s="13">
        <v>44414</v>
      </c>
      <c r="H7" s="81" t="s">
        <v>171</v>
      </c>
      <c r="I7" s="16">
        <v>43</v>
      </c>
      <c r="J7" s="16">
        <v>32</v>
      </c>
      <c r="K7" s="16">
        <v>15</v>
      </c>
      <c r="L7" s="16">
        <v>2</v>
      </c>
      <c r="M7" s="87">
        <v>5.16</v>
      </c>
      <c r="N7" s="76">
        <v>5</v>
      </c>
      <c r="O7" s="67">
        <v>2530</v>
      </c>
      <c r="P7" s="68">
        <f>Table2245[[#This Row],[PEMBULATAN]]*O7</f>
        <v>12650</v>
      </c>
    </row>
    <row r="8" spans="1:16" ht="41.25" customHeight="1" x14ac:dyDescent="0.2">
      <c r="A8" s="93"/>
      <c r="B8" s="79"/>
      <c r="C8" s="77" t="s">
        <v>65</v>
      </c>
      <c r="D8" s="82" t="s">
        <v>55</v>
      </c>
      <c r="E8" s="13">
        <v>44412</v>
      </c>
      <c r="F8" s="80" t="s">
        <v>170</v>
      </c>
      <c r="G8" s="13">
        <v>44414</v>
      </c>
      <c r="H8" s="81" t="s">
        <v>171</v>
      </c>
      <c r="I8" s="16">
        <v>40</v>
      </c>
      <c r="J8" s="16">
        <v>40</v>
      </c>
      <c r="K8" s="16">
        <v>20</v>
      </c>
      <c r="L8" s="16">
        <v>8</v>
      </c>
      <c r="M8" s="87">
        <v>8</v>
      </c>
      <c r="N8" s="76">
        <v>8</v>
      </c>
      <c r="O8" s="67">
        <v>2530</v>
      </c>
      <c r="P8" s="68">
        <f>Table2245[[#This Row],[PEMBULATAN]]*O8</f>
        <v>20240</v>
      </c>
    </row>
    <row r="9" spans="1:16" ht="41.25" customHeight="1" x14ac:dyDescent="0.2">
      <c r="A9" s="93"/>
      <c r="B9" s="79"/>
      <c r="C9" s="77" t="s">
        <v>66</v>
      </c>
      <c r="D9" s="82" t="s">
        <v>55</v>
      </c>
      <c r="E9" s="13">
        <v>44412</v>
      </c>
      <c r="F9" s="80" t="s">
        <v>170</v>
      </c>
      <c r="G9" s="13">
        <v>44414</v>
      </c>
      <c r="H9" s="81" t="s">
        <v>171</v>
      </c>
      <c r="I9" s="16">
        <v>105</v>
      </c>
      <c r="J9" s="16">
        <v>10</v>
      </c>
      <c r="K9" s="16">
        <v>10</v>
      </c>
      <c r="L9" s="16">
        <v>2</v>
      </c>
      <c r="M9" s="87">
        <v>2.625</v>
      </c>
      <c r="N9" s="76">
        <v>3</v>
      </c>
      <c r="O9" s="67">
        <v>2530</v>
      </c>
      <c r="P9" s="68">
        <f>Table2245[[#This Row],[PEMBULATAN]]*O9</f>
        <v>7590</v>
      </c>
    </row>
    <row r="10" spans="1:16" ht="41.25" customHeight="1" x14ac:dyDescent="0.2">
      <c r="A10" s="93"/>
      <c r="B10" s="79"/>
      <c r="C10" s="77" t="s">
        <v>67</v>
      </c>
      <c r="D10" s="82" t="s">
        <v>55</v>
      </c>
      <c r="E10" s="13">
        <v>44412</v>
      </c>
      <c r="F10" s="80" t="s">
        <v>170</v>
      </c>
      <c r="G10" s="13">
        <v>44414</v>
      </c>
      <c r="H10" s="81" t="s">
        <v>171</v>
      </c>
      <c r="I10" s="16">
        <v>38</v>
      </c>
      <c r="J10" s="16">
        <v>23</v>
      </c>
      <c r="K10" s="16">
        <v>14</v>
      </c>
      <c r="L10" s="16">
        <v>7</v>
      </c>
      <c r="M10" s="87">
        <v>3.0590000000000002</v>
      </c>
      <c r="N10" s="76">
        <v>7</v>
      </c>
      <c r="O10" s="67">
        <v>2530</v>
      </c>
      <c r="P10" s="68">
        <f>Table2245[[#This Row],[PEMBULATAN]]*O10</f>
        <v>17710</v>
      </c>
    </row>
    <row r="11" spans="1:16" ht="41.25" customHeight="1" x14ac:dyDescent="0.2">
      <c r="A11" s="93"/>
      <c r="B11" s="79"/>
      <c r="C11" s="77" t="s">
        <v>68</v>
      </c>
      <c r="D11" s="82" t="s">
        <v>55</v>
      </c>
      <c r="E11" s="13">
        <v>44412</v>
      </c>
      <c r="F11" s="80" t="s">
        <v>170</v>
      </c>
      <c r="G11" s="13">
        <v>44414</v>
      </c>
      <c r="H11" s="81" t="s">
        <v>171</v>
      </c>
      <c r="I11" s="16">
        <v>80</v>
      </c>
      <c r="J11" s="16">
        <v>55</v>
      </c>
      <c r="K11" s="16">
        <v>20</v>
      </c>
      <c r="L11" s="16">
        <v>10</v>
      </c>
      <c r="M11" s="87">
        <v>22</v>
      </c>
      <c r="N11" s="76">
        <v>22</v>
      </c>
      <c r="O11" s="67">
        <v>2530</v>
      </c>
      <c r="P11" s="68">
        <f>Table2245[[#This Row],[PEMBULATAN]]*O11</f>
        <v>55660</v>
      </c>
    </row>
    <row r="12" spans="1:16" ht="41.25" customHeight="1" x14ac:dyDescent="0.2">
      <c r="A12" s="93"/>
      <c r="B12" s="79"/>
      <c r="C12" s="77" t="s">
        <v>69</v>
      </c>
      <c r="D12" s="82" t="s">
        <v>55</v>
      </c>
      <c r="E12" s="13">
        <v>44412</v>
      </c>
      <c r="F12" s="80" t="s">
        <v>170</v>
      </c>
      <c r="G12" s="13">
        <v>44414</v>
      </c>
      <c r="H12" s="81" t="s">
        <v>171</v>
      </c>
      <c r="I12" s="16">
        <v>65</v>
      </c>
      <c r="J12" s="16">
        <v>32</v>
      </c>
      <c r="K12" s="16">
        <v>15</v>
      </c>
      <c r="L12" s="16">
        <v>2</v>
      </c>
      <c r="M12" s="87">
        <v>7.8</v>
      </c>
      <c r="N12" s="76">
        <v>8</v>
      </c>
      <c r="O12" s="67">
        <v>2530</v>
      </c>
      <c r="P12" s="68">
        <f>Table2245[[#This Row],[PEMBULATAN]]*O12</f>
        <v>20240</v>
      </c>
    </row>
    <row r="13" spans="1:16" ht="41.25" customHeight="1" x14ac:dyDescent="0.2">
      <c r="A13" s="93"/>
      <c r="B13" s="79"/>
      <c r="C13" s="77" t="s">
        <v>70</v>
      </c>
      <c r="D13" s="82" t="s">
        <v>55</v>
      </c>
      <c r="E13" s="13">
        <v>44412</v>
      </c>
      <c r="F13" s="80" t="s">
        <v>170</v>
      </c>
      <c r="G13" s="13">
        <v>44414</v>
      </c>
      <c r="H13" s="81" t="s">
        <v>171</v>
      </c>
      <c r="I13" s="16">
        <v>94</v>
      </c>
      <c r="J13" s="16">
        <v>50</v>
      </c>
      <c r="K13" s="16">
        <v>38</v>
      </c>
      <c r="L13" s="16">
        <v>7</v>
      </c>
      <c r="M13" s="87">
        <v>44.65</v>
      </c>
      <c r="N13" s="76">
        <v>45</v>
      </c>
      <c r="O13" s="67">
        <v>2530</v>
      </c>
      <c r="P13" s="68">
        <f>Table2245[[#This Row],[PEMBULATAN]]*O13</f>
        <v>113850</v>
      </c>
    </row>
    <row r="14" spans="1:16" ht="41.25" customHeight="1" x14ac:dyDescent="0.2">
      <c r="A14" s="93"/>
      <c r="B14" s="79"/>
      <c r="C14" s="77" t="s">
        <v>71</v>
      </c>
      <c r="D14" s="82" t="s">
        <v>55</v>
      </c>
      <c r="E14" s="13">
        <v>44412</v>
      </c>
      <c r="F14" s="80" t="s">
        <v>170</v>
      </c>
      <c r="G14" s="13">
        <v>44414</v>
      </c>
      <c r="H14" s="81" t="s">
        <v>171</v>
      </c>
      <c r="I14" s="16">
        <v>121</v>
      </c>
      <c r="J14" s="16">
        <v>60</v>
      </c>
      <c r="K14" s="16">
        <v>1</v>
      </c>
      <c r="L14" s="16">
        <v>2</v>
      </c>
      <c r="M14" s="87">
        <v>1.8149999999999999</v>
      </c>
      <c r="N14" s="76">
        <v>2</v>
      </c>
      <c r="O14" s="67">
        <v>2530</v>
      </c>
      <c r="P14" s="68">
        <f>Table2245[[#This Row],[PEMBULATAN]]*O14</f>
        <v>5060</v>
      </c>
    </row>
    <row r="15" spans="1:16" ht="41.25" customHeight="1" x14ac:dyDescent="0.2">
      <c r="A15" s="93"/>
      <c r="B15" s="79"/>
      <c r="C15" s="77" t="s">
        <v>72</v>
      </c>
      <c r="D15" s="82" t="s">
        <v>55</v>
      </c>
      <c r="E15" s="13">
        <v>44412</v>
      </c>
      <c r="F15" s="80" t="s">
        <v>170</v>
      </c>
      <c r="G15" s="13">
        <v>44414</v>
      </c>
      <c r="H15" s="81" t="s">
        <v>171</v>
      </c>
      <c r="I15" s="16">
        <v>121</v>
      </c>
      <c r="J15" s="16">
        <v>60</v>
      </c>
      <c r="K15" s="16">
        <v>1</v>
      </c>
      <c r="L15" s="16">
        <v>2</v>
      </c>
      <c r="M15" s="87">
        <v>1.8149999999999999</v>
      </c>
      <c r="N15" s="76">
        <v>2</v>
      </c>
      <c r="O15" s="67">
        <v>2530</v>
      </c>
      <c r="P15" s="68">
        <f>Table2245[[#This Row],[PEMBULATAN]]*O15</f>
        <v>5060</v>
      </c>
    </row>
    <row r="16" spans="1:16" ht="41.25" customHeight="1" x14ac:dyDescent="0.2">
      <c r="A16" s="93"/>
      <c r="B16" s="79"/>
      <c r="C16" s="77" t="s">
        <v>73</v>
      </c>
      <c r="D16" s="82" t="s">
        <v>55</v>
      </c>
      <c r="E16" s="13">
        <v>44412</v>
      </c>
      <c r="F16" s="80" t="s">
        <v>170</v>
      </c>
      <c r="G16" s="13">
        <v>44414</v>
      </c>
      <c r="H16" s="81" t="s">
        <v>171</v>
      </c>
      <c r="I16" s="16">
        <v>28</v>
      </c>
      <c r="J16" s="16">
        <v>24</v>
      </c>
      <c r="K16" s="16">
        <v>25</v>
      </c>
      <c r="L16" s="16">
        <v>10</v>
      </c>
      <c r="M16" s="87">
        <v>4.2</v>
      </c>
      <c r="N16" s="76">
        <v>10</v>
      </c>
      <c r="O16" s="67">
        <v>2530</v>
      </c>
      <c r="P16" s="68">
        <f>Table2245[[#This Row],[PEMBULATAN]]*O16</f>
        <v>25300</v>
      </c>
    </row>
    <row r="17" spans="1:16" ht="41.25" customHeight="1" x14ac:dyDescent="0.2">
      <c r="A17" s="93"/>
      <c r="B17" s="79"/>
      <c r="C17" s="77" t="s">
        <v>74</v>
      </c>
      <c r="D17" s="82" t="s">
        <v>55</v>
      </c>
      <c r="E17" s="13">
        <v>44412</v>
      </c>
      <c r="F17" s="80" t="s">
        <v>170</v>
      </c>
      <c r="G17" s="13">
        <v>44414</v>
      </c>
      <c r="H17" s="81" t="s">
        <v>171</v>
      </c>
      <c r="I17" s="16">
        <v>34</v>
      </c>
      <c r="J17" s="16">
        <v>33</v>
      </c>
      <c r="K17" s="16">
        <v>23</v>
      </c>
      <c r="L17" s="16">
        <v>4</v>
      </c>
      <c r="M17" s="87">
        <v>6.4515000000000002</v>
      </c>
      <c r="N17" s="76">
        <v>7</v>
      </c>
      <c r="O17" s="67">
        <v>2530</v>
      </c>
      <c r="P17" s="68">
        <f>Table2245[[#This Row],[PEMBULATAN]]*O17</f>
        <v>17710</v>
      </c>
    </row>
    <row r="18" spans="1:16" ht="41.25" customHeight="1" x14ac:dyDescent="0.2">
      <c r="A18" s="93"/>
      <c r="B18" s="79"/>
      <c r="C18" s="77" t="s">
        <v>75</v>
      </c>
      <c r="D18" s="82" t="s">
        <v>55</v>
      </c>
      <c r="E18" s="13">
        <v>44412</v>
      </c>
      <c r="F18" s="80" t="s">
        <v>170</v>
      </c>
      <c r="G18" s="13">
        <v>44414</v>
      </c>
      <c r="H18" s="81" t="s">
        <v>171</v>
      </c>
      <c r="I18" s="16">
        <v>64</v>
      </c>
      <c r="J18" s="16">
        <v>34</v>
      </c>
      <c r="K18" s="16">
        <v>38</v>
      </c>
      <c r="L18" s="16">
        <v>10</v>
      </c>
      <c r="M18" s="87">
        <v>20.672000000000001</v>
      </c>
      <c r="N18" s="76">
        <v>21</v>
      </c>
      <c r="O18" s="67">
        <v>2530</v>
      </c>
      <c r="P18" s="68">
        <f>Table2245[[#This Row],[PEMBULATAN]]*O18</f>
        <v>53130</v>
      </c>
    </row>
    <row r="19" spans="1:16" ht="41.25" customHeight="1" x14ac:dyDescent="0.2">
      <c r="A19" s="93"/>
      <c r="B19" s="79"/>
      <c r="C19" s="77" t="s">
        <v>76</v>
      </c>
      <c r="D19" s="82" t="s">
        <v>55</v>
      </c>
      <c r="E19" s="13">
        <v>44412</v>
      </c>
      <c r="F19" s="80" t="s">
        <v>170</v>
      </c>
      <c r="G19" s="13">
        <v>44414</v>
      </c>
      <c r="H19" s="81" t="s">
        <v>171</v>
      </c>
      <c r="I19" s="16">
        <v>98</v>
      </c>
      <c r="J19" s="16">
        <v>60</v>
      </c>
      <c r="K19" s="16">
        <v>23</v>
      </c>
      <c r="L19" s="16">
        <v>13</v>
      </c>
      <c r="M19" s="87">
        <v>33.81</v>
      </c>
      <c r="N19" s="76">
        <v>34</v>
      </c>
      <c r="O19" s="67">
        <v>2530</v>
      </c>
      <c r="P19" s="68">
        <f>Table2245[[#This Row],[PEMBULATAN]]*O19</f>
        <v>86020</v>
      </c>
    </row>
    <row r="20" spans="1:16" ht="41.25" customHeight="1" x14ac:dyDescent="0.2">
      <c r="A20" s="93"/>
      <c r="B20" s="79"/>
      <c r="C20" s="77" t="s">
        <v>77</v>
      </c>
      <c r="D20" s="82" t="s">
        <v>55</v>
      </c>
      <c r="E20" s="13">
        <v>44412</v>
      </c>
      <c r="F20" s="80" t="s">
        <v>170</v>
      </c>
      <c r="G20" s="13">
        <v>44414</v>
      </c>
      <c r="H20" s="81" t="s">
        <v>171</v>
      </c>
      <c r="I20" s="16">
        <v>67</v>
      </c>
      <c r="J20" s="16">
        <v>32</v>
      </c>
      <c r="K20" s="16">
        <v>32</v>
      </c>
      <c r="L20" s="16">
        <v>12</v>
      </c>
      <c r="M20" s="87">
        <v>17.152000000000001</v>
      </c>
      <c r="N20" s="76">
        <v>17</v>
      </c>
      <c r="O20" s="67">
        <v>2530</v>
      </c>
      <c r="P20" s="68">
        <f>Table2245[[#This Row],[PEMBULATAN]]*O20</f>
        <v>43010</v>
      </c>
    </row>
    <row r="21" spans="1:16" ht="41.25" customHeight="1" x14ac:dyDescent="0.2">
      <c r="A21" s="93"/>
      <c r="B21" s="79"/>
      <c r="C21" s="77" t="s">
        <v>78</v>
      </c>
      <c r="D21" s="82" t="s">
        <v>55</v>
      </c>
      <c r="E21" s="13">
        <v>44412</v>
      </c>
      <c r="F21" s="80" t="s">
        <v>170</v>
      </c>
      <c r="G21" s="13">
        <v>44414</v>
      </c>
      <c r="H21" s="81" t="s">
        <v>171</v>
      </c>
      <c r="I21" s="16">
        <v>94</v>
      </c>
      <c r="J21" s="16">
        <v>60</v>
      </c>
      <c r="K21" s="16">
        <v>33</v>
      </c>
      <c r="L21" s="16">
        <v>30</v>
      </c>
      <c r="M21" s="87">
        <v>46.53</v>
      </c>
      <c r="N21" s="76">
        <v>47</v>
      </c>
      <c r="O21" s="67">
        <v>2530</v>
      </c>
      <c r="P21" s="68">
        <f>Table2245[[#This Row],[PEMBULATAN]]*O21</f>
        <v>118910</v>
      </c>
    </row>
    <row r="22" spans="1:16" ht="41.25" customHeight="1" x14ac:dyDescent="0.2">
      <c r="A22" s="93"/>
      <c r="B22" s="79"/>
      <c r="C22" s="77" t="s">
        <v>79</v>
      </c>
      <c r="D22" s="82" t="s">
        <v>55</v>
      </c>
      <c r="E22" s="13">
        <v>44412</v>
      </c>
      <c r="F22" s="80" t="s">
        <v>170</v>
      </c>
      <c r="G22" s="13">
        <v>44414</v>
      </c>
      <c r="H22" s="81" t="s">
        <v>171</v>
      </c>
      <c r="I22" s="16">
        <v>93</v>
      </c>
      <c r="J22" s="16">
        <v>56</v>
      </c>
      <c r="K22" s="16">
        <v>30</v>
      </c>
      <c r="L22" s="16">
        <v>8</v>
      </c>
      <c r="M22" s="87">
        <v>39.06</v>
      </c>
      <c r="N22" s="76">
        <v>39</v>
      </c>
      <c r="O22" s="67">
        <v>2530</v>
      </c>
      <c r="P22" s="68">
        <f>Table2245[[#This Row],[PEMBULATAN]]*O22</f>
        <v>98670</v>
      </c>
    </row>
    <row r="23" spans="1:16" ht="41.25" customHeight="1" x14ac:dyDescent="0.2">
      <c r="A23" s="93"/>
      <c r="B23" s="79"/>
      <c r="C23" s="77" t="s">
        <v>80</v>
      </c>
      <c r="D23" s="82" t="s">
        <v>55</v>
      </c>
      <c r="E23" s="13">
        <v>44412</v>
      </c>
      <c r="F23" s="80" t="s">
        <v>170</v>
      </c>
      <c r="G23" s="13">
        <v>44414</v>
      </c>
      <c r="H23" s="81" t="s">
        <v>171</v>
      </c>
      <c r="I23" s="16">
        <v>75</v>
      </c>
      <c r="J23" s="16">
        <v>60</v>
      </c>
      <c r="K23" s="16">
        <v>23</v>
      </c>
      <c r="L23" s="16">
        <v>11</v>
      </c>
      <c r="M23" s="87">
        <v>25.875</v>
      </c>
      <c r="N23" s="76">
        <v>26</v>
      </c>
      <c r="O23" s="67">
        <v>2530</v>
      </c>
      <c r="P23" s="68">
        <f>Table2245[[#This Row],[PEMBULATAN]]*O23</f>
        <v>65780</v>
      </c>
    </row>
    <row r="24" spans="1:16" ht="41.25" customHeight="1" x14ac:dyDescent="0.2">
      <c r="A24" s="93"/>
      <c r="B24" s="79"/>
      <c r="C24" s="77" t="s">
        <v>81</v>
      </c>
      <c r="D24" s="82" t="s">
        <v>55</v>
      </c>
      <c r="E24" s="13">
        <v>44412</v>
      </c>
      <c r="F24" s="80" t="s">
        <v>170</v>
      </c>
      <c r="G24" s="13">
        <v>44414</v>
      </c>
      <c r="H24" s="81" t="s">
        <v>171</v>
      </c>
      <c r="I24" s="16">
        <v>94</v>
      </c>
      <c r="J24" s="16">
        <v>54</v>
      </c>
      <c r="K24" s="16">
        <v>34</v>
      </c>
      <c r="L24" s="16">
        <v>22</v>
      </c>
      <c r="M24" s="87">
        <v>43.146000000000001</v>
      </c>
      <c r="N24" s="76">
        <v>43</v>
      </c>
      <c r="O24" s="67">
        <v>2530</v>
      </c>
      <c r="P24" s="68">
        <f>Table2245[[#This Row],[PEMBULATAN]]*O24</f>
        <v>108790</v>
      </c>
    </row>
    <row r="25" spans="1:16" ht="41.25" customHeight="1" x14ac:dyDescent="0.2">
      <c r="A25" s="93"/>
      <c r="B25" s="79"/>
      <c r="C25" s="77" t="s">
        <v>82</v>
      </c>
      <c r="D25" s="82" t="s">
        <v>55</v>
      </c>
      <c r="E25" s="13">
        <v>44412</v>
      </c>
      <c r="F25" s="80" t="s">
        <v>170</v>
      </c>
      <c r="G25" s="13">
        <v>44414</v>
      </c>
      <c r="H25" s="81" t="s">
        <v>171</v>
      </c>
      <c r="I25" s="16">
        <v>70</v>
      </c>
      <c r="J25" s="16">
        <v>64</v>
      </c>
      <c r="K25" s="16">
        <v>20</v>
      </c>
      <c r="L25" s="16">
        <v>7</v>
      </c>
      <c r="M25" s="87">
        <v>22.4</v>
      </c>
      <c r="N25" s="76">
        <v>23</v>
      </c>
      <c r="O25" s="67">
        <v>2530</v>
      </c>
      <c r="P25" s="68">
        <f>Table2245[[#This Row],[PEMBULATAN]]*O25</f>
        <v>58190</v>
      </c>
    </row>
    <row r="26" spans="1:16" ht="41.25" customHeight="1" x14ac:dyDescent="0.2">
      <c r="A26" s="93"/>
      <c r="B26" s="79"/>
      <c r="C26" s="77" t="s">
        <v>83</v>
      </c>
      <c r="D26" s="82" t="s">
        <v>55</v>
      </c>
      <c r="E26" s="13">
        <v>44412</v>
      </c>
      <c r="F26" s="80" t="s">
        <v>170</v>
      </c>
      <c r="G26" s="13">
        <v>44414</v>
      </c>
      <c r="H26" s="81" t="s">
        <v>171</v>
      </c>
      <c r="I26" s="16">
        <v>85</v>
      </c>
      <c r="J26" s="16">
        <v>56</v>
      </c>
      <c r="K26" s="16">
        <v>38</v>
      </c>
      <c r="L26" s="16">
        <v>20</v>
      </c>
      <c r="M26" s="87">
        <v>45.22</v>
      </c>
      <c r="N26" s="76">
        <v>45</v>
      </c>
      <c r="O26" s="67">
        <v>2530</v>
      </c>
      <c r="P26" s="68">
        <f>Table2245[[#This Row],[PEMBULATAN]]*O26</f>
        <v>113850</v>
      </c>
    </row>
    <row r="27" spans="1:16" ht="41.25" customHeight="1" x14ac:dyDescent="0.2">
      <c r="A27" s="93"/>
      <c r="B27" s="79"/>
      <c r="C27" s="77" t="s">
        <v>84</v>
      </c>
      <c r="D27" s="82" t="s">
        <v>55</v>
      </c>
      <c r="E27" s="13">
        <v>44412</v>
      </c>
      <c r="F27" s="80" t="s">
        <v>170</v>
      </c>
      <c r="G27" s="13">
        <v>44414</v>
      </c>
      <c r="H27" s="81" t="s">
        <v>171</v>
      </c>
      <c r="I27" s="16">
        <v>90</v>
      </c>
      <c r="J27" s="16">
        <v>60</v>
      </c>
      <c r="K27" s="16">
        <v>30</v>
      </c>
      <c r="L27" s="16">
        <v>28</v>
      </c>
      <c r="M27" s="87">
        <v>40.5</v>
      </c>
      <c r="N27" s="76">
        <v>41</v>
      </c>
      <c r="O27" s="67">
        <v>2530</v>
      </c>
      <c r="P27" s="68">
        <f>Table2245[[#This Row],[PEMBULATAN]]*O27</f>
        <v>103730</v>
      </c>
    </row>
    <row r="28" spans="1:16" ht="41.25" customHeight="1" x14ac:dyDescent="0.2">
      <c r="A28" s="93"/>
      <c r="B28" s="79"/>
      <c r="C28" s="77" t="s">
        <v>85</v>
      </c>
      <c r="D28" s="82" t="s">
        <v>55</v>
      </c>
      <c r="E28" s="13">
        <v>44412</v>
      </c>
      <c r="F28" s="80" t="s">
        <v>170</v>
      </c>
      <c r="G28" s="13">
        <v>44414</v>
      </c>
      <c r="H28" s="81" t="s">
        <v>171</v>
      </c>
      <c r="I28" s="16">
        <v>92</v>
      </c>
      <c r="J28" s="16">
        <v>58</v>
      </c>
      <c r="K28" s="16">
        <v>37</v>
      </c>
      <c r="L28" s="16">
        <v>20</v>
      </c>
      <c r="M28" s="87">
        <v>49.357999999999997</v>
      </c>
      <c r="N28" s="76">
        <v>50</v>
      </c>
      <c r="O28" s="67">
        <v>2530</v>
      </c>
      <c r="P28" s="68">
        <f>Table2245[[#This Row],[PEMBULATAN]]*O28</f>
        <v>126500</v>
      </c>
    </row>
    <row r="29" spans="1:16" ht="41.25" customHeight="1" x14ac:dyDescent="0.2">
      <c r="A29" s="93"/>
      <c r="B29" s="79"/>
      <c r="C29" s="77" t="s">
        <v>86</v>
      </c>
      <c r="D29" s="82" t="s">
        <v>55</v>
      </c>
      <c r="E29" s="13">
        <v>44412</v>
      </c>
      <c r="F29" s="80" t="s">
        <v>170</v>
      </c>
      <c r="G29" s="13">
        <v>44414</v>
      </c>
      <c r="H29" s="81" t="s">
        <v>171</v>
      </c>
      <c r="I29" s="16">
        <v>78</v>
      </c>
      <c r="J29" s="16">
        <v>60</v>
      </c>
      <c r="K29" s="16">
        <v>37</v>
      </c>
      <c r="L29" s="16">
        <v>12</v>
      </c>
      <c r="M29" s="87">
        <v>43.29</v>
      </c>
      <c r="N29" s="76">
        <v>43</v>
      </c>
      <c r="O29" s="67">
        <v>2530</v>
      </c>
      <c r="P29" s="68">
        <f>Table2245[[#This Row],[PEMBULATAN]]*O29</f>
        <v>108790</v>
      </c>
    </row>
    <row r="30" spans="1:16" ht="41.25" customHeight="1" x14ac:dyDescent="0.2">
      <c r="A30" s="93"/>
      <c r="B30" s="79"/>
      <c r="C30" s="77" t="s">
        <v>87</v>
      </c>
      <c r="D30" s="82" t="s">
        <v>55</v>
      </c>
      <c r="E30" s="13">
        <v>44412</v>
      </c>
      <c r="F30" s="80" t="s">
        <v>170</v>
      </c>
      <c r="G30" s="13">
        <v>44414</v>
      </c>
      <c r="H30" s="81" t="s">
        <v>171</v>
      </c>
      <c r="I30" s="16">
        <v>47</v>
      </c>
      <c r="J30" s="16">
        <v>30</v>
      </c>
      <c r="K30" s="16">
        <v>42</v>
      </c>
      <c r="L30" s="16">
        <v>3</v>
      </c>
      <c r="M30" s="87">
        <v>14.805</v>
      </c>
      <c r="N30" s="76">
        <v>15</v>
      </c>
      <c r="O30" s="67">
        <v>2530</v>
      </c>
      <c r="P30" s="68">
        <f>Table2245[[#This Row],[PEMBULATAN]]*O30</f>
        <v>37950</v>
      </c>
    </row>
    <row r="31" spans="1:16" ht="41.25" customHeight="1" x14ac:dyDescent="0.2">
      <c r="A31" s="93"/>
      <c r="B31" s="79"/>
      <c r="C31" s="77" t="s">
        <v>88</v>
      </c>
      <c r="D31" s="82" t="s">
        <v>55</v>
      </c>
      <c r="E31" s="13">
        <v>44412</v>
      </c>
      <c r="F31" s="80" t="s">
        <v>170</v>
      </c>
      <c r="G31" s="13">
        <v>44414</v>
      </c>
      <c r="H31" s="81" t="s">
        <v>171</v>
      </c>
      <c r="I31" s="16">
        <v>72</v>
      </c>
      <c r="J31" s="16">
        <v>41</v>
      </c>
      <c r="K31" s="16">
        <v>19</v>
      </c>
      <c r="L31" s="16">
        <v>15</v>
      </c>
      <c r="M31" s="87">
        <v>14.022</v>
      </c>
      <c r="N31" s="76">
        <v>15</v>
      </c>
      <c r="O31" s="67">
        <v>2530</v>
      </c>
      <c r="P31" s="68">
        <f>Table2245[[#This Row],[PEMBULATAN]]*O31</f>
        <v>37950</v>
      </c>
    </row>
    <row r="32" spans="1:16" ht="41.25" customHeight="1" x14ac:dyDescent="0.2">
      <c r="A32" s="93"/>
      <c r="B32" s="79"/>
      <c r="C32" s="77" t="s">
        <v>89</v>
      </c>
      <c r="D32" s="82" t="s">
        <v>55</v>
      </c>
      <c r="E32" s="13">
        <v>44412</v>
      </c>
      <c r="F32" s="80" t="s">
        <v>170</v>
      </c>
      <c r="G32" s="13">
        <v>44414</v>
      </c>
      <c r="H32" s="81" t="s">
        <v>171</v>
      </c>
      <c r="I32" s="16">
        <v>53</v>
      </c>
      <c r="J32" s="16">
        <v>40</v>
      </c>
      <c r="K32" s="16">
        <v>15</v>
      </c>
      <c r="L32" s="16">
        <v>4</v>
      </c>
      <c r="M32" s="87">
        <v>7.95</v>
      </c>
      <c r="N32" s="76">
        <v>8</v>
      </c>
      <c r="O32" s="67">
        <v>2530</v>
      </c>
      <c r="P32" s="68">
        <f>Table2245[[#This Row],[PEMBULATAN]]*O32</f>
        <v>20240</v>
      </c>
    </row>
    <row r="33" spans="1:16" ht="41.25" customHeight="1" x14ac:dyDescent="0.2">
      <c r="A33" s="93"/>
      <c r="B33" s="79"/>
      <c r="C33" s="77" t="s">
        <v>90</v>
      </c>
      <c r="D33" s="82" t="s">
        <v>55</v>
      </c>
      <c r="E33" s="13">
        <v>44412</v>
      </c>
      <c r="F33" s="80" t="s">
        <v>170</v>
      </c>
      <c r="G33" s="13">
        <v>44414</v>
      </c>
      <c r="H33" s="81" t="s">
        <v>171</v>
      </c>
      <c r="I33" s="16">
        <v>88</v>
      </c>
      <c r="J33" s="16">
        <v>63</v>
      </c>
      <c r="K33" s="16">
        <v>30</v>
      </c>
      <c r="L33" s="16">
        <v>15</v>
      </c>
      <c r="M33" s="87">
        <v>41.58</v>
      </c>
      <c r="N33" s="76">
        <v>42</v>
      </c>
      <c r="O33" s="67">
        <v>2530</v>
      </c>
      <c r="P33" s="68">
        <f>Table2245[[#This Row],[PEMBULATAN]]*O33</f>
        <v>106260</v>
      </c>
    </row>
    <row r="34" spans="1:16" ht="41.25" customHeight="1" x14ac:dyDescent="0.2">
      <c r="A34" s="93"/>
      <c r="B34" s="79"/>
      <c r="C34" s="77" t="s">
        <v>91</v>
      </c>
      <c r="D34" s="82" t="s">
        <v>55</v>
      </c>
      <c r="E34" s="13">
        <v>44412</v>
      </c>
      <c r="F34" s="80" t="s">
        <v>170</v>
      </c>
      <c r="G34" s="13">
        <v>44414</v>
      </c>
      <c r="H34" s="81" t="s">
        <v>171</v>
      </c>
      <c r="I34" s="16">
        <v>72</v>
      </c>
      <c r="J34" s="16">
        <v>52</v>
      </c>
      <c r="K34" s="16">
        <v>36</v>
      </c>
      <c r="L34" s="16">
        <v>6</v>
      </c>
      <c r="M34" s="87">
        <v>33.695999999999998</v>
      </c>
      <c r="N34" s="76">
        <v>34</v>
      </c>
      <c r="O34" s="67">
        <v>2530</v>
      </c>
      <c r="P34" s="68">
        <f>Table2245[[#This Row],[PEMBULATAN]]*O34</f>
        <v>86020</v>
      </c>
    </row>
    <row r="35" spans="1:16" ht="41.25" customHeight="1" x14ac:dyDescent="0.2">
      <c r="A35" s="93"/>
      <c r="B35" s="79"/>
      <c r="C35" s="77" t="s">
        <v>92</v>
      </c>
      <c r="D35" s="82" t="s">
        <v>55</v>
      </c>
      <c r="E35" s="13">
        <v>44412</v>
      </c>
      <c r="F35" s="80" t="s">
        <v>170</v>
      </c>
      <c r="G35" s="13">
        <v>44414</v>
      </c>
      <c r="H35" s="81" t="s">
        <v>171</v>
      </c>
      <c r="I35" s="16">
        <v>50</v>
      </c>
      <c r="J35" s="16">
        <v>30</v>
      </c>
      <c r="K35" s="16">
        <v>47</v>
      </c>
      <c r="L35" s="16">
        <v>15</v>
      </c>
      <c r="M35" s="87">
        <v>17.625</v>
      </c>
      <c r="N35" s="76">
        <v>18</v>
      </c>
      <c r="O35" s="67">
        <v>2530</v>
      </c>
      <c r="P35" s="68">
        <f>Table2245[[#This Row],[PEMBULATAN]]*O35</f>
        <v>45540</v>
      </c>
    </row>
    <row r="36" spans="1:16" ht="41.25" customHeight="1" x14ac:dyDescent="0.2">
      <c r="A36" s="93"/>
      <c r="B36" s="79"/>
      <c r="C36" s="77" t="s">
        <v>93</v>
      </c>
      <c r="D36" s="82" t="s">
        <v>55</v>
      </c>
      <c r="E36" s="13">
        <v>44412</v>
      </c>
      <c r="F36" s="80" t="s">
        <v>170</v>
      </c>
      <c r="G36" s="13">
        <v>44414</v>
      </c>
      <c r="H36" s="81" t="s">
        <v>171</v>
      </c>
      <c r="I36" s="16">
        <v>48</v>
      </c>
      <c r="J36" s="16">
        <v>45</v>
      </c>
      <c r="K36" s="16">
        <v>15</v>
      </c>
      <c r="L36" s="16">
        <v>9</v>
      </c>
      <c r="M36" s="87">
        <v>8.1</v>
      </c>
      <c r="N36" s="76">
        <v>9</v>
      </c>
      <c r="O36" s="67">
        <v>2530</v>
      </c>
      <c r="P36" s="68">
        <f>Table2245[[#This Row],[PEMBULATAN]]*O36</f>
        <v>22770</v>
      </c>
    </row>
    <row r="37" spans="1:16" ht="41.25" customHeight="1" x14ac:dyDescent="0.2">
      <c r="A37" s="93"/>
      <c r="B37" s="79"/>
      <c r="C37" s="77" t="s">
        <v>94</v>
      </c>
      <c r="D37" s="82" t="s">
        <v>55</v>
      </c>
      <c r="E37" s="13">
        <v>44412</v>
      </c>
      <c r="F37" s="80" t="s">
        <v>170</v>
      </c>
      <c r="G37" s="13">
        <v>44414</v>
      </c>
      <c r="H37" s="81" t="s">
        <v>171</v>
      </c>
      <c r="I37" s="16">
        <v>50</v>
      </c>
      <c r="J37" s="16">
        <v>30</v>
      </c>
      <c r="K37" s="16">
        <v>26</v>
      </c>
      <c r="L37" s="16">
        <v>8</v>
      </c>
      <c r="M37" s="87">
        <v>9.75</v>
      </c>
      <c r="N37" s="76">
        <v>10</v>
      </c>
      <c r="O37" s="67">
        <v>2530</v>
      </c>
      <c r="P37" s="68">
        <f>Table2245[[#This Row],[PEMBULATAN]]*O37</f>
        <v>25300</v>
      </c>
    </row>
    <row r="38" spans="1:16" ht="41.25" customHeight="1" x14ac:dyDescent="0.2">
      <c r="A38" s="93"/>
      <c r="B38" s="79"/>
      <c r="C38" s="77" t="s">
        <v>95</v>
      </c>
      <c r="D38" s="82" t="s">
        <v>55</v>
      </c>
      <c r="E38" s="13">
        <v>44412</v>
      </c>
      <c r="F38" s="80" t="s">
        <v>170</v>
      </c>
      <c r="G38" s="13">
        <v>44414</v>
      </c>
      <c r="H38" s="81" t="s">
        <v>171</v>
      </c>
      <c r="I38" s="16">
        <v>50</v>
      </c>
      <c r="J38" s="16">
        <v>40</v>
      </c>
      <c r="K38" s="16">
        <v>35</v>
      </c>
      <c r="L38" s="16">
        <v>4</v>
      </c>
      <c r="M38" s="87">
        <v>17.5</v>
      </c>
      <c r="N38" s="76">
        <v>18</v>
      </c>
      <c r="O38" s="67">
        <v>2530</v>
      </c>
      <c r="P38" s="68">
        <f>Table2245[[#This Row],[PEMBULATAN]]*O38</f>
        <v>45540</v>
      </c>
    </row>
    <row r="39" spans="1:16" ht="41.25" customHeight="1" x14ac:dyDescent="0.2">
      <c r="A39" s="93"/>
      <c r="B39" s="79"/>
      <c r="C39" s="77" t="s">
        <v>96</v>
      </c>
      <c r="D39" s="82" t="s">
        <v>55</v>
      </c>
      <c r="E39" s="13">
        <v>44412</v>
      </c>
      <c r="F39" s="80" t="s">
        <v>170</v>
      </c>
      <c r="G39" s="13">
        <v>44414</v>
      </c>
      <c r="H39" s="81" t="s">
        <v>171</v>
      </c>
      <c r="I39" s="16">
        <v>20</v>
      </c>
      <c r="J39" s="16">
        <v>40</v>
      </c>
      <c r="K39" s="16">
        <v>23</v>
      </c>
      <c r="L39" s="16">
        <v>7</v>
      </c>
      <c r="M39" s="87">
        <v>4.5999999999999996</v>
      </c>
      <c r="N39" s="76">
        <v>7</v>
      </c>
      <c r="O39" s="67">
        <v>2530</v>
      </c>
      <c r="P39" s="68">
        <f>Table2245[[#This Row],[PEMBULATAN]]*O39</f>
        <v>17710</v>
      </c>
    </row>
    <row r="40" spans="1:16" ht="41.25" customHeight="1" x14ac:dyDescent="0.2">
      <c r="A40" s="93"/>
      <c r="B40" s="79"/>
      <c r="C40" s="77" t="s">
        <v>97</v>
      </c>
      <c r="D40" s="82" t="s">
        <v>55</v>
      </c>
      <c r="E40" s="13">
        <v>44412</v>
      </c>
      <c r="F40" s="80" t="s">
        <v>170</v>
      </c>
      <c r="G40" s="13">
        <v>44414</v>
      </c>
      <c r="H40" s="81" t="s">
        <v>171</v>
      </c>
      <c r="I40" s="16">
        <v>60</v>
      </c>
      <c r="J40" s="16">
        <v>60</v>
      </c>
      <c r="K40" s="16">
        <v>23</v>
      </c>
      <c r="L40" s="16">
        <v>6</v>
      </c>
      <c r="M40" s="87">
        <v>20.7</v>
      </c>
      <c r="N40" s="76">
        <v>21</v>
      </c>
      <c r="O40" s="67">
        <v>2530</v>
      </c>
      <c r="P40" s="68">
        <f>Table2245[[#This Row],[PEMBULATAN]]*O40</f>
        <v>53130</v>
      </c>
    </row>
    <row r="41" spans="1:16" ht="41.25" customHeight="1" x14ac:dyDescent="0.2">
      <c r="A41" s="93"/>
      <c r="B41" s="79"/>
      <c r="C41" s="77" t="s">
        <v>98</v>
      </c>
      <c r="D41" s="82" t="s">
        <v>55</v>
      </c>
      <c r="E41" s="13">
        <v>44412</v>
      </c>
      <c r="F41" s="80" t="s">
        <v>170</v>
      </c>
      <c r="G41" s="13">
        <v>44414</v>
      </c>
      <c r="H41" s="81" t="s">
        <v>171</v>
      </c>
      <c r="I41" s="16">
        <v>40</v>
      </c>
      <c r="J41" s="16">
        <v>60</v>
      </c>
      <c r="K41" s="16">
        <v>22</v>
      </c>
      <c r="L41" s="16">
        <v>4</v>
      </c>
      <c r="M41" s="87">
        <v>13.2</v>
      </c>
      <c r="N41" s="76">
        <v>13</v>
      </c>
      <c r="O41" s="67">
        <v>2530</v>
      </c>
      <c r="P41" s="68">
        <f>Table2245[[#This Row],[PEMBULATAN]]*O41</f>
        <v>32890</v>
      </c>
    </row>
    <row r="42" spans="1:16" ht="41.25" customHeight="1" x14ac:dyDescent="0.2">
      <c r="A42" s="93"/>
      <c r="B42" s="79"/>
      <c r="C42" s="77" t="s">
        <v>99</v>
      </c>
      <c r="D42" s="82" t="s">
        <v>55</v>
      </c>
      <c r="E42" s="13">
        <v>44412</v>
      </c>
      <c r="F42" s="80" t="s">
        <v>170</v>
      </c>
      <c r="G42" s="13">
        <v>44414</v>
      </c>
      <c r="H42" s="81" t="s">
        <v>171</v>
      </c>
      <c r="I42" s="16">
        <v>46</v>
      </c>
      <c r="J42" s="16">
        <v>40</v>
      </c>
      <c r="K42" s="16">
        <v>14</v>
      </c>
      <c r="L42" s="16">
        <v>3</v>
      </c>
      <c r="M42" s="87">
        <v>6.44</v>
      </c>
      <c r="N42" s="76">
        <v>7</v>
      </c>
      <c r="O42" s="67">
        <v>2530</v>
      </c>
      <c r="P42" s="68">
        <f>Table2245[[#This Row],[PEMBULATAN]]*O42</f>
        <v>17710</v>
      </c>
    </row>
    <row r="43" spans="1:16" ht="41.25" customHeight="1" x14ac:dyDescent="0.2">
      <c r="A43" s="93"/>
      <c r="B43" s="79"/>
      <c r="C43" s="77" t="s">
        <v>100</v>
      </c>
      <c r="D43" s="82" t="s">
        <v>55</v>
      </c>
      <c r="E43" s="13">
        <v>44412</v>
      </c>
      <c r="F43" s="80" t="s">
        <v>170</v>
      </c>
      <c r="G43" s="13">
        <v>44414</v>
      </c>
      <c r="H43" s="81" t="s">
        <v>171</v>
      </c>
      <c r="I43" s="16">
        <v>63</v>
      </c>
      <c r="J43" s="16">
        <v>60</v>
      </c>
      <c r="K43" s="16">
        <v>28</v>
      </c>
      <c r="L43" s="16">
        <v>9</v>
      </c>
      <c r="M43" s="87">
        <v>26.46</v>
      </c>
      <c r="N43" s="76">
        <v>27</v>
      </c>
      <c r="O43" s="67">
        <v>2530</v>
      </c>
      <c r="P43" s="68">
        <f>Table2245[[#This Row],[PEMBULATAN]]*O43</f>
        <v>68310</v>
      </c>
    </row>
    <row r="44" spans="1:16" ht="41.25" customHeight="1" x14ac:dyDescent="0.2">
      <c r="A44" s="93"/>
      <c r="B44" s="79"/>
      <c r="C44" s="77" t="s">
        <v>101</v>
      </c>
      <c r="D44" s="82" t="s">
        <v>55</v>
      </c>
      <c r="E44" s="13">
        <v>44412</v>
      </c>
      <c r="F44" s="80" t="s">
        <v>170</v>
      </c>
      <c r="G44" s="13">
        <v>44414</v>
      </c>
      <c r="H44" s="81" t="s">
        <v>171</v>
      </c>
      <c r="I44" s="16">
        <v>70</v>
      </c>
      <c r="J44" s="16">
        <v>40</v>
      </c>
      <c r="K44" s="16">
        <v>15</v>
      </c>
      <c r="L44" s="16">
        <v>8</v>
      </c>
      <c r="M44" s="87">
        <v>10.5</v>
      </c>
      <c r="N44" s="76">
        <v>11</v>
      </c>
      <c r="O44" s="67">
        <v>2530</v>
      </c>
      <c r="P44" s="68">
        <f>Table2245[[#This Row],[PEMBULATAN]]*O44</f>
        <v>27830</v>
      </c>
    </row>
    <row r="45" spans="1:16" ht="41.25" customHeight="1" x14ac:dyDescent="0.2">
      <c r="A45" s="93"/>
      <c r="B45" s="79"/>
      <c r="C45" s="77" t="s">
        <v>102</v>
      </c>
      <c r="D45" s="82" t="s">
        <v>55</v>
      </c>
      <c r="E45" s="13">
        <v>44412</v>
      </c>
      <c r="F45" s="80" t="s">
        <v>170</v>
      </c>
      <c r="G45" s="13">
        <v>44414</v>
      </c>
      <c r="H45" s="81" t="s">
        <v>171</v>
      </c>
      <c r="I45" s="16">
        <v>96</v>
      </c>
      <c r="J45" s="16">
        <v>66</v>
      </c>
      <c r="K45" s="16">
        <v>27</v>
      </c>
      <c r="L45" s="16">
        <v>18</v>
      </c>
      <c r="M45" s="87">
        <v>42.768000000000001</v>
      </c>
      <c r="N45" s="76">
        <v>43</v>
      </c>
      <c r="O45" s="67">
        <v>2530</v>
      </c>
      <c r="P45" s="68">
        <f>Table2245[[#This Row],[PEMBULATAN]]*O45</f>
        <v>108790</v>
      </c>
    </row>
    <row r="46" spans="1:16" ht="41.25" customHeight="1" x14ac:dyDescent="0.2">
      <c r="A46" s="93"/>
      <c r="B46" s="79"/>
      <c r="C46" s="77" t="s">
        <v>103</v>
      </c>
      <c r="D46" s="82" t="s">
        <v>55</v>
      </c>
      <c r="E46" s="13">
        <v>44412</v>
      </c>
      <c r="F46" s="80" t="s">
        <v>170</v>
      </c>
      <c r="G46" s="13">
        <v>44414</v>
      </c>
      <c r="H46" s="81" t="s">
        <v>171</v>
      </c>
      <c r="I46" s="16">
        <v>100</v>
      </c>
      <c r="J46" s="16">
        <v>60</v>
      </c>
      <c r="K46" s="16">
        <v>28</v>
      </c>
      <c r="L46" s="16">
        <v>18</v>
      </c>
      <c r="M46" s="87">
        <v>42</v>
      </c>
      <c r="N46" s="76">
        <v>42</v>
      </c>
      <c r="O46" s="67">
        <v>2530</v>
      </c>
      <c r="P46" s="68">
        <f>Table2245[[#This Row],[PEMBULATAN]]*O46</f>
        <v>106260</v>
      </c>
    </row>
    <row r="47" spans="1:16" ht="41.25" customHeight="1" x14ac:dyDescent="0.2">
      <c r="A47" s="93"/>
      <c r="B47" s="79"/>
      <c r="C47" s="77" t="s">
        <v>104</v>
      </c>
      <c r="D47" s="82" t="s">
        <v>55</v>
      </c>
      <c r="E47" s="13">
        <v>44412</v>
      </c>
      <c r="F47" s="80" t="s">
        <v>170</v>
      </c>
      <c r="G47" s="13">
        <v>44414</v>
      </c>
      <c r="H47" s="81" t="s">
        <v>171</v>
      </c>
      <c r="I47" s="16">
        <v>96</v>
      </c>
      <c r="J47" s="16">
        <v>40</v>
      </c>
      <c r="K47" s="16">
        <v>30</v>
      </c>
      <c r="L47" s="16">
        <v>22</v>
      </c>
      <c r="M47" s="87">
        <v>28.8</v>
      </c>
      <c r="N47" s="76">
        <v>29</v>
      </c>
      <c r="O47" s="67">
        <v>2530</v>
      </c>
      <c r="P47" s="68">
        <f>Table2245[[#This Row],[PEMBULATAN]]*O47</f>
        <v>73370</v>
      </c>
    </row>
    <row r="48" spans="1:16" ht="41.25" customHeight="1" x14ac:dyDescent="0.2">
      <c r="A48" s="93"/>
      <c r="B48" s="79"/>
      <c r="C48" s="77" t="s">
        <v>105</v>
      </c>
      <c r="D48" s="82" t="s">
        <v>55</v>
      </c>
      <c r="E48" s="13">
        <v>44412</v>
      </c>
      <c r="F48" s="80" t="s">
        <v>170</v>
      </c>
      <c r="G48" s="13">
        <v>44414</v>
      </c>
      <c r="H48" s="81" t="s">
        <v>171</v>
      </c>
      <c r="I48" s="16">
        <v>90</v>
      </c>
      <c r="J48" s="16">
        <v>39</v>
      </c>
      <c r="K48" s="16">
        <v>38</v>
      </c>
      <c r="L48" s="16">
        <v>19</v>
      </c>
      <c r="M48" s="87">
        <v>33.344999999999999</v>
      </c>
      <c r="N48" s="76">
        <v>34</v>
      </c>
      <c r="O48" s="67">
        <v>2530</v>
      </c>
      <c r="P48" s="68">
        <f>Table2245[[#This Row],[PEMBULATAN]]*O48</f>
        <v>86020</v>
      </c>
    </row>
    <row r="49" spans="1:16" ht="41.25" customHeight="1" x14ac:dyDescent="0.2">
      <c r="A49" s="93"/>
      <c r="B49" s="79"/>
      <c r="C49" s="77" t="s">
        <v>106</v>
      </c>
      <c r="D49" s="82" t="s">
        <v>55</v>
      </c>
      <c r="E49" s="13">
        <v>44412</v>
      </c>
      <c r="F49" s="80" t="s">
        <v>170</v>
      </c>
      <c r="G49" s="13">
        <v>44414</v>
      </c>
      <c r="H49" s="81" t="s">
        <v>171</v>
      </c>
      <c r="I49" s="16">
        <v>50</v>
      </c>
      <c r="J49" s="16">
        <v>25</v>
      </c>
      <c r="K49" s="16">
        <v>32</v>
      </c>
      <c r="L49" s="16">
        <v>5</v>
      </c>
      <c r="M49" s="87">
        <v>10</v>
      </c>
      <c r="N49" s="76">
        <v>10</v>
      </c>
      <c r="O49" s="67">
        <v>2530</v>
      </c>
      <c r="P49" s="68">
        <f>Table2245[[#This Row],[PEMBULATAN]]*O49</f>
        <v>25300</v>
      </c>
    </row>
    <row r="50" spans="1:16" ht="41.25" customHeight="1" x14ac:dyDescent="0.2">
      <c r="A50" s="93"/>
      <c r="B50" s="79"/>
      <c r="C50" s="77" t="s">
        <v>107</v>
      </c>
      <c r="D50" s="82" t="s">
        <v>55</v>
      </c>
      <c r="E50" s="13">
        <v>44412</v>
      </c>
      <c r="F50" s="80" t="s">
        <v>170</v>
      </c>
      <c r="G50" s="13">
        <v>44414</v>
      </c>
      <c r="H50" s="81" t="s">
        <v>171</v>
      </c>
      <c r="I50" s="16">
        <v>43</v>
      </c>
      <c r="J50" s="16">
        <v>26</v>
      </c>
      <c r="K50" s="16">
        <v>54</v>
      </c>
      <c r="L50" s="16">
        <v>7</v>
      </c>
      <c r="M50" s="87">
        <v>15.093</v>
      </c>
      <c r="N50" s="76">
        <v>15</v>
      </c>
      <c r="O50" s="67">
        <v>2530</v>
      </c>
      <c r="P50" s="68">
        <f>Table2245[[#This Row],[PEMBULATAN]]*O50</f>
        <v>37950</v>
      </c>
    </row>
    <row r="51" spans="1:16" ht="41.25" customHeight="1" x14ac:dyDescent="0.2">
      <c r="A51" s="93"/>
      <c r="B51" s="79"/>
      <c r="C51" s="77" t="s">
        <v>108</v>
      </c>
      <c r="D51" s="82" t="s">
        <v>55</v>
      </c>
      <c r="E51" s="13">
        <v>44412</v>
      </c>
      <c r="F51" s="80" t="s">
        <v>170</v>
      </c>
      <c r="G51" s="13">
        <v>44414</v>
      </c>
      <c r="H51" s="81" t="s">
        <v>171</v>
      </c>
      <c r="I51" s="16">
        <v>46</v>
      </c>
      <c r="J51" s="16">
        <v>34</v>
      </c>
      <c r="K51" s="16">
        <v>37</v>
      </c>
      <c r="L51" s="16">
        <v>12</v>
      </c>
      <c r="M51" s="87">
        <v>14.467000000000001</v>
      </c>
      <c r="N51" s="76">
        <v>15</v>
      </c>
      <c r="O51" s="67">
        <v>2530</v>
      </c>
      <c r="P51" s="68">
        <f>Table2245[[#This Row],[PEMBULATAN]]*O51</f>
        <v>37950</v>
      </c>
    </row>
    <row r="52" spans="1:16" ht="41.25" customHeight="1" x14ac:dyDescent="0.2">
      <c r="A52" s="93"/>
      <c r="B52" s="79"/>
      <c r="C52" s="77" t="s">
        <v>109</v>
      </c>
      <c r="D52" s="82" t="s">
        <v>55</v>
      </c>
      <c r="E52" s="13">
        <v>44412</v>
      </c>
      <c r="F52" s="80" t="s">
        <v>170</v>
      </c>
      <c r="G52" s="13">
        <v>44414</v>
      </c>
      <c r="H52" s="81" t="s">
        <v>171</v>
      </c>
      <c r="I52" s="16">
        <v>85</v>
      </c>
      <c r="J52" s="16">
        <v>56</v>
      </c>
      <c r="K52" s="16">
        <v>40</v>
      </c>
      <c r="L52" s="16">
        <v>34</v>
      </c>
      <c r="M52" s="87">
        <v>47.6</v>
      </c>
      <c r="N52" s="76">
        <v>48</v>
      </c>
      <c r="O52" s="67">
        <v>2530</v>
      </c>
      <c r="P52" s="68">
        <f>Table2245[[#This Row],[PEMBULATAN]]*O52</f>
        <v>121440</v>
      </c>
    </row>
    <row r="53" spans="1:16" ht="41.25" customHeight="1" x14ac:dyDescent="0.2">
      <c r="A53" s="93"/>
      <c r="B53" s="79"/>
      <c r="C53" s="77" t="s">
        <v>110</v>
      </c>
      <c r="D53" s="82" t="s">
        <v>55</v>
      </c>
      <c r="E53" s="13">
        <v>44412</v>
      </c>
      <c r="F53" s="80" t="s">
        <v>170</v>
      </c>
      <c r="G53" s="13">
        <v>44414</v>
      </c>
      <c r="H53" s="81" t="s">
        <v>171</v>
      </c>
      <c r="I53" s="16">
        <v>100</v>
      </c>
      <c r="J53" s="16">
        <v>60</v>
      </c>
      <c r="K53" s="16">
        <v>30</v>
      </c>
      <c r="L53" s="16">
        <v>22</v>
      </c>
      <c r="M53" s="87">
        <v>45</v>
      </c>
      <c r="N53" s="76">
        <v>45</v>
      </c>
      <c r="O53" s="67">
        <v>2530</v>
      </c>
      <c r="P53" s="68">
        <f>Table2245[[#This Row],[PEMBULATAN]]*O53</f>
        <v>113850</v>
      </c>
    </row>
    <row r="54" spans="1:16" ht="41.25" customHeight="1" x14ac:dyDescent="0.2">
      <c r="A54" s="93"/>
      <c r="B54" s="79"/>
      <c r="C54" s="77" t="s">
        <v>111</v>
      </c>
      <c r="D54" s="82" t="s">
        <v>55</v>
      </c>
      <c r="E54" s="13">
        <v>44412</v>
      </c>
      <c r="F54" s="80" t="s">
        <v>170</v>
      </c>
      <c r="G54" s="13">
        <v>44414</v>
      </c>
      <c r="H54" s="81" t="s">
        <v>171</v>
      </c>
      <c r="I54" s="16">
        <v>100</v>
      </c>
      <c r="J54" s="16">
        <v>60</v>
      </c>
      <c r="K54" s="16">
        <v>28</v>
      </c>
      <c r="L54" s="16">
        <v>15</v>
      </c>
      <c r="M54" s="87">
        <v>42</v>
      </c>
      <c r="N54" s="76">
        <v>42</v>
      </c>
      <c r="O54" s="67">
        <v>2530</v>
      </c>
      <c r="P54" s="68">
        <f>Table2245[[#This Row],[PEMBULATAN]]*O54</f>
        <v>106260</v>
      </c>
    </row>
    <row r="55" spans="1:16" ht="41.25" customHeight="1" x14ac:dyDescent="0.2">
      <c r="A55" s="93"/>
      <c r="B55" s="79"/>
      <c r="C55" s="77" t="s">
        <v>112</v>
      </c>
      <c r="D55" s="82" t="s">
        <v>55</v>
      </c>
      <c r="E55" s="13">
        <v>44412</v>
      </c>
      <c r="F55" s="80" t="s">
        <v>170</v>
      </c>
      <c r="G55" s="13">
        <v>44414</v>
      </c>
      <c r="H55" s="81" t="s">
        <v>171</v>
      </c>
      <c r="I55" s="16">
        <v>48</v>
      </c>
      <c r="J55" s="16">
        <v>60</v>
      </c>
      <c r="K55" s="16">
        <v>28</v>
      </c>
      <c r="L55" s="16">
        <v>8</v>
      </c>
      <c r="M55" s="87">
        <v>20.16</v>
      </c>
      <c r="N55" s="76">
        <v>20</v>
      </c>
      <c r="O55" s="67">
        <v>2530</v>
      </c>
      <c r="P55" s="68">
        <f>Table2245[[#This Row],[PEMBULATAN]]*O55</f>
        <v>50600</v>
      </c>
    </row>
    <row r="56" spans="1:16" ht="41.25" customHeight="1" x14ac:dyDescent="0.2">
      <c r="A56" s="93"/>
      <c r="B56" s="79"/>
      <c r="C56" s="77" t="s">
        <v>113</v>
      </c>
      <c r="D56" s="82" t="s">
        <v>55</v>
      </c>
      <c r="E56" s="13">
        <v>44412</v>
      </c>
      <c r="F56" s="80" t="s">
        <v>170</v>
      </c>
      <c r="G56" s="13">
        <v>44414</v>
      </c>
      <c r="H56" s="81" t="s">
        <v>171</v>
      </c>
      <c r="I56" s="16">
        <v>70</v>
      </c>
      <c r="J56" s="16">
        <v>48</v>
      </c>
      <c r="K56" s="16">
        <v>40</v>
      </c>
      <c r="L56" s="16">
        <v>8</v>
      </c>
      <c r="M56" s="87">
        <v>33.6</v>
      </c>
      <c r="N56" s="76">
        <v>34</v>
      </c>
      <c r="O56" s="67">
        <v>2530</v>
      </c>
      <c r="P56" s="68">
        <f>Table2245[[#This Row],[PEMBULATAN]]*O56</f>
        <v>86020</v>
      </c>
    </row>
    <row r="57" spans="1:16" ht="41.25" customHeight="1" x14ac:dyDescent="0.2">
      <c r="A57" s="93"/>
      <c r="B57" s="79"/>
      <c r="C57" s="77" t="s">
        <v>114</v>
      </c>
      <c r="D57" s="82" t="s">
        <v>55</v>
      </c>
      <c r="E57" s="13">
        <v>44412</v>
      </c>
      <c r="F57" s="80" t="s">
        <v>170</v>
      </c>
      <c r="G57" s="13">
        <v>44414</v>
      </c>
      <c r="H57" s="81" t="s">
        <v>171</v>
      </c>
      <c r="I57" s="16">
        <v>60</v>
      </c>
      <c r="J57" s="16">
        <v>60</v>
      </c>
      <c r="K57" s="16">
        <v>27</v>
      </c>
      <c r="L57" s="16">
        <v>6</v>
      </c>
      <c r="M57" s="87">
        <v>24.3</v>
      </c>
      <c r="N57" s="76">
        <v>25</v>
      </c>
      <c r="O57" s="67">
        <v>2530</v>
      </c>
      <c r="P57" s="68">
        <f>Table2245[[#This Row],[PEMBULATAN]]*O57</f>
        <v>63250</v>
      </c>
    </row>
    <row r="58" spans="1:16" ht="41.25" customHeight="1" x14ac:dyDescent="0.2">
      <c r="A58" s="93"/>
      <c r="B58" s="79"/>
      <c r="C58" s="77" t="s">
        <v>115</v>
      </c>
      <c r="D58" s="82" t="s">
        <v>55</v>
      </c>
      <c r="E58" s="13">
        <v>44412</v>
      </c>
      <c r="F58" s="80" t="s">
        <v>170</v>
      </c>
      <c r="G58" s="13">
        <v>44414</v>
      </c>
      <c r="H58" s="81" t="s">
        <v>171</v>
      </c>
      <c r="I58" s="16">
        <v>57</v>
      </c>
      <c r="J58" s="16">
        <v>40</v>
      </c>
      <c r="K58" s="16">
        <v>12</v>
      </c>
      <c r="L58" s="16">
        <v>6</v>
      </c>
      <c r="M58" s="87">
        <v>6.84</v>
      </c>
      <c r="N58" s="76">
        <v>7</v>
      </c>
      <c r="O58" s="67">
        <v>2530</v>
      </c>
      <c r="P58" s="68">
        <f>Table2245[[#This Row],[PEMBULATAN]]*O58</f>
        <v>17710</v>
      </c>
    </row>
    <row r="59" spans="1:16" ht="41.25" customHeight="1" x14ac:dyDescent="0.2">
      <c r="A59" s="93"/>
      <c r="B59" s="79"/>
      <c r="C59" s="77" t="s">
        <v>116</v>
      </c>
      <c r="D59" s="82" t="s">
        <v>55</v>
      </c>
      <c r="E59" s="13">
        <v>44412</v>
      </c>
      <c r="F59" s="80" t="s">
        <v>170</v>
      </c>
      <c r="G59" s="13">
        <v>44414</v>
      </c>
      <c r="H59" s="81" t="s">
        <v>171</v>
      </c>
      <c r="I59" s="16">
        <v>90</v>
      </c>
      <c r="J59" s="16">
        <v>58</v>
      </c>
      <c r="K59" s="16">
        <v>33</v>
      </c>
      <c r="L59" s="16">
        <v>21</v>
      </c>
      <c r="M59" s="87">
        <v>43.064999999999998</v>
      </c>
      <c r="N59" s="76">
        <v>43</v>
      </c>
      <c r="O59" s="67">
        <v>2530</v>
      </c>
      <c r="P59" s="68">
        <f>Table2245[[#This Row],[PEMBULATAN]]*O59</f>
        <v>108790</v>
      </c>
    </row>
    <row r="60" spans="1:16" ht="41.25" customHeight="1" x14ac:dyDescent="0.2">
      <c r="A60" s="93"/>
      <c r="B60" s="79"/>
      <c r="C60" s="77" t="s">
        <v>117</v>
      </c>
      <c r="D60" s="82" t="s">
        <v>55</v>
      </c>
      <c r="E60" s="13">
        <v>44412</v>
      </c>
      <c r="F60" s="80" t="s">
        <v>170</v>
      </c>
      <c r="G60" s="13">
        <v>44414</v>
      </c>
      <c r="H60" s="81" t="s">
        <v>171</v>
      </c>
      <c r="I60" s="16">
        <v>93</v>
      </c>
      <c r="J60" s="16">
        <v>60</v>
      </c>
      <c r="K60" s="16">
        <v>40</v>
      </c>
      <c r="L60" s="16">
        <v>25</v>
      </c>
      <c r="M60" s="87">
        <v>55.8</v>
      </c>
      <c r="N60" s="76">
        <v>56</v>
      </c>
      <c r="O60" s="67">
        <v>2530</v>
      </c>
      <c r="P60" s="68">
        <f>Table2245[[#This Row],[PEMBULATAN]]*O60</f>
        <v>141680</v>
      </c>
    </row>
    <row r="61" spans="1:16" ht="41.25" customHeight="1" x14ac:dyDescent="0.2">
      <c r="A61" s="93"/>
      <c r="B61" s="79"/>
      <c r="C61" s="77" t="s">
        <v>118</v>
      </c>
      <c r="D61" s="82" t="s">
        <v>55</v>
      </c>
      <c r="E61" s="13">
        <v>44412</v>
      </c>
      <c r="F61" s="80" t="s">
        <v>170</v>
      </c>
      <c r="G61" s="13">
        <v>44414</v>
      </c>
      <c r="H61" s="81" t="s">
        <v>171</v>
      </c>
      <c r="I61" s="16">
        <v>70</v>
      </c>
      <c r="J61" s="16">
        <v>70</v>
      </c>
      <c r="K61" s="16">
        <v>30</v>
      </c>
      <c r="L61" s="16">
        <v>10</v>
      </c>
      <c r="M61" s="87">
        <v>36.75</v>
      </c>
      <c r="N61" s="76">
        <v>37</v>
      </c>
      <c r="O61" s="67">
        <v>2530</v>
      </c>
      <c r="P61" s="68">
        <f>Table2245[[#This Row],[PEMBULATAN]]*O61</f>
        <v>93610</v>
      </c>
    </row>
    <row r="62" spans="1:16" ht="41.25" customHeight="1" x14ac:dyDescent="0.2">
      <c r="A62" s="93"/>
      <c r="B62" s="79"/>
      <c r="C62" s="77" t="s">
        <v>119</v>
      </c>
      <c r="D62" s="82" t="s">
        <v>55</v>
      </c>
      <c r="E62" s="13">
        <v>44412</v>
      </c>
      <c r="F62" s="80" t="s">
        <v>170</v>
      </c>
      <c r="G62" s="13">
        <v>44414</v>
      </c>
      <c r="H62" s="81" t="s">
        <v>171</v>
      </c>
      <c r="I62" s="16">
        <v>100</v>
      </c>
      <c r="J62" s="16">
        <v>65</v>
      </c>
      <c r="K62" s="16">
        <v>30</v>
      </c>
      <c r="L62" s="16">
        <v>14</v>
      </c>
      <c r="M62" s="87">
        <v>48.75</v>
      </c>
      <c r="N62" s="76">
        <v>49</v>
      </c>
      <c r="O62" s="67">
        <v>2530</v>
      </c>
      <c r="P62" s="68">
        <f>Table2245[[#This Row],[PEMBULATAN]]*O62</f>
        <v>123970</v>
      </c>
    </row>
    <row r="63" spans="1:16" ht="41.25" customHeight="1" x14ac:dyDescent="0.2">
      <c r="A63" s="93"/>
      <c r="B63" s="79"/>
      <c r="C63" s="77" t="s">
        <v>120</v>
      </c>
      <c r="D63" s="82" t="s">
        <v>55</v>
      </c>
      <c r="E63" s="13">
        <v>44412</v>
      </c>
      <c r="F63" s="80" t="s">
        <v>170</v>
      </c>
      <c r="G63" s="13">
        <v>44414</v>
      </c>
      <c r="H63" s="81" t="s">
        <v>171</v>
      </c>
      <c r="I63" s="16">
        <v>40</v>
      </c>
      <c r="J63" s="16">
        <v>30</v>
      </c>
      <c r="K63" s="16">
        <v>20</v>
      </c>
      <c r="L63" s="16">
        <v>2</v>
      </c>
      <c r="M63" s="87">
        <v>6</v>
      </c>
      <c r="N63" s="76">
        <v>6</v>
      </c>
      <c r="O63" s="67">
        <v>2530</v>
      </c>
      <c r="P63" s="68">
        <f>Table2245[[#This Row],[PEMBULATAN]]*O63</f>
        <v>15180</v>
      </c>
    </row>
    <row r="64" spans="1:16" ht="41.25" customHeight="1" x14ac:dyDescent="0.2">
      <c r="A64" s="93"/>
      <c r="B64" s="79"/>
      <c r="C64" s="77" t="s">
        <v>121</v>
      </c>
      <c r="D64" s="82" t="s">
        <v>55</v>
      </c>
      <c r="E64" s="13">
        <v>44412</v>
      </c>
      <c r="F64" s="80" t="s">
        <v>170</v>
      </c>
      <c r="G64" s="13">
        <v>44414</v>
      </c>
      <c r="H64" s="81" t="s">
        <v>171</v>
      </c>
      <c r="I64" s="16">
        <v>100</v>
      </c>
      <c r="J64" s="16">
        <v>65</v>
      </c>
      <c r="K64" s="16">
        <v>30</v>
      </c>
      <c r="L64" s="16">
        <v>17</v>
      </c>
      <c r="M64" s="87">
        <v>48.75</v>
      </c>
      <c r="N64" s="76">
        <v>49</v>
      </c>
      <c r="O64" s="67">
        <v>2530</v>
      </c>
      <c r="P64" s="68">
        <f>Table2245[[#This Row],[PEMBULATAN]]*O64</f>
        <v>123970</v>
      </c>
    </row>
    <row r="65" spans="1:16" ht="41.25" customHeight="1" x14ac:dyDescent="0.2">
      <c r="A65" s="93"/>
      <c r="B65" s="79"/>
      <c r="C65" s="77" t="s">
        <v>122</v>
      </c>
      <c r="D65" s="82" t="s">
        <v>55</v>
      </c>
      <c r="E65" s="13">
        <v>44412</v>
      </c>
      <c r="F65" s="80" t="s">
        <v>170</v>
      </c>
      <c r="G65" s="13">
        <v>44414</v>
      </c>
      <c r="H65" s="81" t="s">
        <v>171</v>
      </c>
      <c r="I65" s="16">
        <v>95</v>
      </c>
      <c r="J65" s="16">
        <v>58</v>
      </c>
      <c r="K65" s="16">
        <v>38</v>
      </c>
      <c r="L65" s="16">
        <v>10</v>
      </c>
      <c r="M65" s="87">
        <v>52.344999999999999</v>
      </c>
      <c r="N65" s="76">
        <v>53</v>
      </c>
      <c r="O65" s="67">
        <v>2530</v>
      </c>
      <c r="P65" s="68">
        <f>Table2245[[#This Row],[PEMBULATAN]]*O65</f>
        <v>134090</v>
      </c>
    </row>
    <row r="66" spans="1:16" ht="41.25" customHeight="1" x14ac:dyDescent="0.2">
      <c r="A66" s="93"/>
      <c r="B66" s="79"/>
      <c r="C66" s="77" t="s">
        <v>123</v>
      </c>
      <c r="D66" s="82" t="s">
        <v>55</v>
      </c>
      <c r="E66" s="13">
        <v>44412</v>
      </c>
      <c r="F66" s="80" t="s">
        <v>170</v>
      </c>
      <c r="G66" s="13">
        <v>44414</v>
      </c>
      <c r="H66" s="81" t="s">
        <v>171</v>
      </c>
      <c r="I66" s="16">
        <v>90</v>
      </c>
      <c r="J66" s="16">
        <v>54</v>
      </c>
      <c r="K66" s="16">
        <v>34</v>
      </c>
      <c r="L66" s="16">
        <v>19</v>
      </c>
      <c r="M66" s="87">
        <v>41.31</v>
      </c>
      <c r="N66" s="76">
        <v>42</v>
      </c>
      <c r="O66" s="67">
        <v>2530</v>
      </c>
      <c r="P66" s="68">
        <f>Table2245[[#This Row],[PEMBULATAN]]*O66</f>
        <v>106260</v>
      </c>
    </row>
    <row r="67" spans="1:16" ht="41.25" customHeight="1" x14ac:dyDescent="0.2">
      <c r="A67" s="93"/>
      <c r="B67" s="79"/>
      <c r="C67" s="77" t="s">
        <v>124</v>
      </c>
      <c r="D67" s="82" t="s">
        <v>55</v>
      </c>
      <c r="E67" s="13">
        <v>44412</v>
      </c>
      <c r="F67" s="80" t="s">
        <v>170</v>
      </c>
      <c r="G67" s="13">
        <v>44414</v>
      </c>
      <c r="H67" s="81" t="s">
        <v>171</v>
      </c>
      <c r="I67" s="16">
        <v>95</v>
      </c>
      <c r="J67" s="16">
        <v>57</v>
      </c>
      <c r="K67" s="16">
        <v>38</v>
      </c>
      <c r="L67" s="16">
        <v>26</v>
      </c>
      <c r="M67" s="87">
        <v>51.442500000000003</v>
      </c>
      <c r="N67" s="76">
        <v>52</v>
      </c>
      <c r="O67" s="67">
        <v>2530</v>
      </c>
      <c r="P67" s="68">
        <f>Table2245[[#This Row],[PEMBULATAN]]*O67</f>
        <v>131560</v>
      </c>
    </row>
    <row r="68" spans="1:16" ht="41.25" customHeight="1" x14ac:dyDescent="0.2">
      <c r="A68" s="93"/>
      <c r="B68" s="79"/>
      <c r="C68" s="77" t="s">
        <v>125</v>
      </c>
      <c r="D68" s="82" t="s">
        <v>55</v>
      </c>
      <c r="E68" s="13">
        <v>44412</v>
      </c>
      <c r="F68" s="80" t="s">
        <v>170</v>
      </c>
      <c r="G68" s="13">
        <v>44414</v>
      </c>
      <c r="H68" s="81" t="s">
        <v>171</v>
      </c>
      <c r="I68" s="16">
        <v>65</v>
      </c>
      <c r="J68" s="16">
        <v>60</v>
      </c>
      <c r="K68" s="16">
        <v>27</v>
      </c>
      <c r="L68" s="16">
        <v>13</v>
      </c>
      <c r="M68" s="87">
        <v>26.324999999999999</v>
      </c>
      <c r="N68" s="76">
        <v>27</v>
      </c>
      <c r="O68" s="67">
        <v>2530</v>
      </c>
      <c r="P68" s="68">
        <f>Table2245[[#This Row],[PEMBULATAN]]*O68</f>
        <v>68310</v>
      </c>
    </row>
    <row r="69" spans="1:16" ht="41.25" customHeight="1" x14ac:dyDescent="0.2">
      <c r="A69" s="93"/>
      <c r="B69" s="79"/>
      <c r="C69" s="77" t="s">
        <v>126</v>
      </c>
      <c r="D69" s="82" t="s">
        <v>55</v>
      </c>
      <c r="E69" s="13">
        <v>44412</v>
      </c>
      <c r="F69" s="80" t="s">
        <v>170</v>
      </c>
      <c r="G69" s="13">
        <v>44414</v>
      </c>
      <c r="H69" s="81" t="s">
        <v>171</v>
      </c>
      <c r="I69" s="16">
        <v>100</v>
      </c>
      <c r="J69" s="16">
        <v>70</v>
      </c>
      <c r="K69" s="16">
        <v>30</v>
      </c>
      <c r="L69" s="16">
        <v>20</v>
      </c>
      <c r="M69" s="87">
        <v>52.5</v>
      </c>
      <c r="N69" s="76">
        <v>53</v>
      </c>
      <c r="O69" s="67">
        <v>2530</v>
      </c>
      <c r="P69" s="68">
        <f>Table2245[[#This Row],[PEMBULATAN]]*O69</f>
        <v>134090</v>
      </c>
    </row>
    <row r="70" spans="1:16" ht="41.25" customHeight="1" x14ac:dyDescent="0.2">
      <c r="A70" s="93"/>
      <c r="B70" s="79"/>
      <c r="C70" s="77" t="s">
        <v>127</v>
      </c>
      <c r="D70" s="82" t="s">
        <v>55</v>
      </c>
      <c r="E70" s="13">
        <v>44412</v>
      </c>
      <c r="F70" s="80" t="s">
        <v>170</v>
      </c>
      <c r="G70" s="13">
        <v>44414</v>
      </c>
      <c r="H70" s="81" t="s">
        <v>171</v>
      </c>
      <c r="I70" s="16">
        <v>50</v>
      </c>
      <c r="J70" s="16">
        <v>40</v>
      </c>
      <c r="K70" s="16">
        <v>23</v>
      </c>
      <c r="L70" s="16">
        <v>5</v>
      </c>
      <c r="M70" s="87">
        <v>11.5</v>
      </c>
      <c r="N70" s="76">
        <v>12</v>
      </c>
      <c r="O70" s="67">
        <v>2530</v>
      </c>
      <c r="P70" s="68">
        <f>Table2245[[#This Row],[PEMBULATAN]]*O70</f>
        <v>30360</v>
      </c>
    </row>
    <row r="71" spans="1:16" ht="41.25" customHeight="1" x14ac:dyDescent="0.2">
      <c r="A71" s="93"/>
      <c r="B71" s="79"/>
      <c r="C71" s="77" t="s">
        <v>128</v>
      </c>
      <c r="D71" s="82" t="s">
        <v>55</v>
      </c>
      <c r="E71" s="13">
        <v>44412</v>
      </c>
      <c r="F71" s="80" t="s">
        <v>170</v>
      </c>
      <c r="G71" s="13">
        <v>44414</v>
      </c>
      <c r="H71" s="81" t="s">
        <v>171</v>
      </c>
      <c r="I71" s="16">
        <v>60</v>
      </c>
      <c r="J71" s="16">
        <v>60</v>
      </c>
      <c r="K71" s="16">
        <v>28</v>
      </c>
      <c r="L71" s="16">
        <v>11</v>
      </c>
      <c r="M71" s="87">
        <v>25.2</v>
      </c>
      <c r="N71" s="76">
        <v>25</v>
      </c>
      <c r="O71" s="67">
        <v>2530</v>
      </c>
      <c r="P71" s="68">
        <f>Table2245[[#This Row],[PEMBULATAN]]*O71</f>
        <v>63250</v>
      </c>
    </row>
    <row r="72" spans="1:16" ht="41.25" customHeight="1" x14ac:dyDescent="0.2">
      <c r="A72" s="93"/>
      <c r="B72" s="79"/>
      <c r="C72" s="77" t="s">
        <v>129</v>
      </c>
      <c r="D72" s="82" t="s">
        <v>55</v>
      </c>
      <c r="E72" s="13">
        <v>44412</v>
      </c>
      <c r="F72" s="80" t="s">
        <v>170</v>
      </c>
      <c r="G72" s="13">
        <v>44414</v>
      </c>
      <c r="H72" s="81" t="s">
        <v>171</v>
      </c>
      <c r="I72" s="16">
        <v>100</v>
      </c>
      <c r="J72" s="16">
        <v>65</v>
      </c>
      <c r="K72" s="16">
        <v>26</v>
      </c>
      <c r="L72" s="16">
        <v>14</v>
      </c>
      <c r="M72" s="87">
        <v>42.25</v>
      </c>
      <c r="N72" s="76">
        <v>42</v>
      </c>
      <c r="O72" s="67">
        <v>2530</v>
      </c>
      <c r="P72" s="68">
        <f>Table2245[[#This Row],[PEMBULATAN]]*O72</f>
        <v>106260</v>
      </c>
    </row>
    <row r="73" spans="1:16" ht="41.25" customHeight="1" x14ac:dyDescent="0.2">
      <c r="A73" s="93"/>
      <c r="B73" s="79"/>
      <c r="C73" s="77" t="s">
        <v>130</v>
      </c>
      <c r="D73" s="82" t="s">
        <v>55</v>
      </c>
      <c r="E73" s="13">
        <v>44412</v>
      </c>
      <c r="F73" s="80" t="s">
        <v>170</v>
      </c>
      <c r="G73" s="13">
        <v>44414</v>
      </c>
      <c r="H73" s="81" t="s">
        <v>171</v>
      </c>
      <c r="I73" s="16">
        <v>100</v>
      </c>
      <c r="J73" s="16">
        <v>60</v>
      </c>
      <c r="K73" s="16">
        <v>36</v>
      </c>
      <c r="L73" s="16">
        <v>30</v>
      </c>
      <c r="M73" s="87">
        <v>54</v>
      </c>
      <c r="N73" s="76">
        <v>54</v>
      </c>
      <c r="O73" s="67">
        <v>2530</v>
      </c>
      <c r="P73" s="68">
        <f>Table2245[[#This Row],[PEMBULATAN]]*O73</f>
        <v>136620</v>
      </c>
    </row>
    <row r="74" spans="1:16" ht="41.25" customHeight="1" x14ac:dyDescent="0.2">
      <c r="A74" s="93"/>
      <c r="B74" s="79"/>
      <c r="C74" s="77" t="s">
        <v>131</v>
      </c>
      <c r="D74" s="82" t="s">
        <v>55</v>
      </c>
      <c r="E74" s="13">
        <v>44412</v>
      </c>
      <c r="F74" s="80" t="s">
        <v>170</v>
      </c>
      <c r="G74" s="13">
        <v>44414</v>
      </c>
      <c r="H74" s="81" t="s">
        <v>171</v>
      </c>
      <c r="I74" s="16">
        <v>105</v>
      </c>
      <c r="J74" s="16">
        <v>60</v>
      </c>
      <c r="K74" s="16">
        <v>35</v>
      </c>
      <c r="L74" s="16">
        <v>25</v>
      </c>
      <c r="M74" s="87">
        <v>55.125</v>
      </c>
      <c r="N74" s="76">
        <v>55</v>
      </c>
      <c r="O74" s="67">
        <v>2530</v>
      </c>
      <c r="P74" s="68">
        <f>Table2245[[#This Row],[PEMBULATAN]]*O74</f>
        <v>139150</v>
      </c>
    </row>
    <row r="75" spans="1:16" ht="41.25" customHeight="1" x14ac:dyDescent="0.2">
      <c r="A75" s="93"/>
      <c r="B75" s="79"/>
      <c r="C75" s="77" t="s">
        <v>132</v>
      </c>
      <c r="D75" s="82" t="s">
        <v>55</v>
      </c>
      <c r="E75" s="13">
        <v>44412</v>
      </c>
      <c r="F75" s="80" t="s">
        <v>170</v>
      </c>
      <c r="G75" s="13">
        <v>44414</v>
      </c>
      <c r="H75" s="81" t="s">
        <v>171</v>
      </c>
      <c r="I75" s="16">
        <v>64</v>
      </c>
      <c r="J75" s="16">
        <v>60</v>
      </c>
      <c r="K75" s="16">
        <v>28</v>
      </c>
      <c r="L75" s="16">
        <v>15</v>
      </c>
      <c r="M75" s="87">
        <v>26.88</v>
      </c>
      <c r="N75" s="76">
        <v>27</v>
      </c>
      <c r="O75" s="67">
        <v>2530</v>
      </c>
      <c r="P75" s="68">
        <f>Table2245[[#This Row],[PEMBULATAN]]*O75</f>
        <v>68310</v>
      </c>
    </row>
    <row r="76" spans="1:16" ht="41.25" customHeight="1" x14ac:dyDescent="0.2">
      <c r="A76" s="93"/>
      <c r="B76" s="79"/>
      <c r="C76" s="77" t="s">
        <v>133</v>
      </c>
      <c r="D76" s="82" t="s">
        <v>55</v>
      </c>
      <c r="E76" s="13">
        <v>44412</v>
      </c>
      <c r="F76" s="80" t="s">
        <v>170</v>
      </c>
      <c r="G76" s="13">
        <v>44414</v>
      </c>
      <c r="H76" s="81" t="s">
        <v>171</v>
      </c>
      <c r="I76" s="16">
        <v>101</v>
      </c>
      <c r="J76" s="16">
        <v>57</v>
      </c>
      <c r="K76" s="16">
        <v>39</v>
      </c>
      <c r="L76" s="16">
        <v>21</v>
      </c>
      <c r="M76" s="87">
        <v>56.130749999999999</v>
      </c>
      <c r="N76" s="76">
        <v>56</v>
      </c>
      <c r="O76" s="67">
        <v>2530</v>
      </c>
      <c r="P76" s="68">
        <f>Table2245[[#This Row],[PEMBULATAN]]*O76</f>
        <v>141680</v>
      </c>
    </row>
    <row r="77" spans="1:16" ht="41.25" customHeight="1" x14ac:dyDescent="0.2">
      <c r="A77" s="93"/>
      <c r="B77" s="79"/>
      <c r="C77" s="77" t="s">
        <v>134</v>
      </c>
      <c r="D77" s="82" t="s">
        <v>55</v>
      </c>
      <c r="E77" s="13">
        <v>44412</v>
      </c>
      <c r="F77" s="80" t="s">
        <v>170</v>
      </c>
      <c r="G77" s="13">
        <v>44414</v>
      </c>
      <c r="H77" s="81" t="s">
        <v>171</v>
      </c>
      <c r="I77" s="16">
        <v>100</v>
      </c>
      <c r="J77" s="16">
        <v>59</v>
      </c>
      <c r="K77" s="16">
        <v>29</v>
      </c>
      <c r="L77" s="16">
        <v>16</v>
      </c>
      <c r="M77" s="87">
        <v>42.774999999999999</v>
      </c>
      <c r="N77" s="76">
        <v>43</v>
      </c>
      <c r="O77" s="67">
        <v>2530</v>
      </c>
      <c r="P77" s="68">
        <f>Table2245[[#This Row],[PEMBULATAN]]*O77</f>
        <v>108790</v>
      </c>
    </row>
    <row r="78" spans="1:16" ht="41.25" customHeight="1" x14ac:dyDescent="0.2">
      <c r="A78" s="93"/>
      <c r="B78" s="79"/>
      <c r="C78" s="77" t="s">
        <v>135</v>
      </c>
      <c r="D78" s="82" t="s">
        <v>55</v>
      </c>
      <c r="E78" s="13">
        <v>44412</v>
      </c>
      <c r="F78" s="80" t="s">
        <v>170</v>
      </c>
      <c r="G78" s="13">
        <v>44414</v>
      </c>
      <c r="H78" s="81" t="s">
        <v>171</v>
      </c>
      <c r="I78" s="16">
        <v>76</v>
      </c>
      <c r="J78" s="16">
        <v>60</v>
      </c>
      <c r="K78" s="16">
        <v>29</v>
      </c>
      <c r="L78" s="16">
        <v>12</v>
      </c>
      <c r="M78" s="87">
        <v>33.06</v>
      </c>
      <c r="N78" s="76">
        <v>33</v>
      </c>
      <c r="O78" s="67">
        <v>2530</v>
      </c>
      <c r="P78" s="68">
        <f>Table2245[[#This Row],[PEMBULATAN]]*O78</f>
        <v>83490</v>
      </c>
    </row>
    <row r="79" spans="1:16" ht="41.25" customHeight="1" x14ac:dyDescent="0.2">
      <c r="A79" s="93"/>
      <c r="B79" s="79"/>
      <c r="C79" s="77" t="s">
        <v>136</v>
      </c>
      <c r="D79" s="82" t="s">
        <v>55</v>
      </c>
      <c r="E79" s="13">
        <v>44412</v>
      </c>
      <c r="F79" s="80" t="s">
        <v>170</v>
      </c>
      <c r="G79" s="13">
        <v>44414</v>
      </c>
      <c r="H79" s="81" t="s">
        <v>171</v>
      </c>
      <c r="I79" s="16">
        <v>100</v>
      </c>
      <c r="J79" s="16">
        <v>60</v>
      </c>
      <c r="K79" s="16">
        <v>36</v>
      </c>
      <c r="L79" s="16">
        <v>26</v>
      </c>
      <c r="M79" s="87">
        <v>54</v>
      </c>
      <c r="N79" s="76">
        <v>54</v>
      </c>
      <c r="O79" s="67">
        <v>2530</v>
      </c>
      <c r="P79" s="68">
        <f>Table2245[[#This Row],[PEMBULATAN]]*O79</f>
        <v>136620</v>
      </c>
    </row>
    <row r="80" spans="1:16" ht="41.25" customHeight="1" x14ac:dyDescent="0.2">
      <c r="A80" s="14"/>
      <c r="B80" s="14"/>
      <c r="C80" s="9" t="s">
        <v>137</v>
      </c>
      <c r="D80" s="80" t="s">
        <v>55</v>
      </c>
      <c r="E80" s="13">
        <v>44412</v>
      </c>
      <c r="F80" s="80" t="s">
        <v>170</v>
      </c>
      <c r="G80" s="13">
        <v>44414</v>
      </c>
      <c r="H80" s="10" t="s">
        <v>171</v>
      </c>
      <c r="I80" s="1">
        <v>98</v>
      </c>
      <c r="J80" s="1">
        <v>53</v>
      </c>
      <c r="K80" s="1">
        <v>44</v>
      </c>
      <c r="L80" s="1">
        <v>20</v>
      </c>
      <c r="M80" s="86">
        <v>57.134</v>
      </c>
      <c r="N80" s="8">
        <v>57</v>
      </c>
      <c r="O80" s="67">
        <v>2530</v>
      </c>
      <c r="P80" s="68">
        <f>Table2245[[#This Row],[PEMBULATAN]]*O80</f>
        <v>144210</v>
      </c>
    </row>
    <row r="81" spans="1:16" ht="41.25" customHeight="1" x14ac:dyDescent="0.2">
      <c r="A81" s="14"/>
      <c r="B81" s="14"/>
      <c r="C81" s="77" t="s">
        <v>138</v>
      </c>
      <c r="D81" s="82" t="s">
        <v>55</v>
      </c>
      <c r="E81" s="13">
        <v>44412</v>
      </c>
      <c r="F81" s="80" t="s">
        <v>170</v>
      </c>
      <c r="G81" s="13">
        <v>44414</v>
      </c>
      <c r="H81" s="81" t="s">
        <v>171</v>
      </c>
      <c r="I81" s="16">
        <v>60</v>
      </c>
      <c r="J81" s="16">
        <v>57</v>
      </c>
      <c r="K81" s="16">
        <v>38</v>
      </c>
      <c r="L81" s="16">
        <v>7</v>
      </c>
      <c r="M81" s="87">
        <v>32.49</v>
      </c>
      <c r="N81" s="76">
        <v>33</v>
      </c>
      <c r="O81" s="67">
        <v>2530</v>
      </c>
      <c r="P81" s="68">
        <f>Table2245[[#This Row],[PEMBULATAN]]*O81</f>
        <v>83490</v>
      </c>
    </row>
    <row r="82" spans="1:16" ht="41.25" customHeight="1" x14ac:dyDescent="0.2">
      <c r="A82" s="14"/>
      <c r="B82" s="14"/>
      <c r="C82" s="77" t="s">
        <v>139</v>
      </c>
      <c r="D82" s="82" t="s">
        <v>55</v>
      </c>
      <c r="E82" s="13">
        <v>44412</v>
      </c>
      <c r="F82" s="80" t="s">
        <v>170</v>
      </c>
      <c r="G82" s="13">
        <v>44414</v>
      </c>
      <c r="H82" s="81" t="s">
        <v>171</v>
      </c>
      <c r="I82" s="16">
        <v>84</v>
      </c>
      <c r="J82" s="16">
        <v>58</v>
      </c>
      <c r="K82" s="16">
        <v>33</v>
      </c>
      <c r="L82" s="16">
        <v>13</v>
      </c>
      <c r="M82" s="87">
        <v>40.194000000000003</v>
      </c>
      <c r="N82" s="76">
        <v>40</v>
      </c>
      <c r="O82" s="67">
        <v>2530</v>
      </c>
      <c r="P82" s="68">
        <f>Table2245[[#This Row],[PEMBULATAN]]*O82</f>
        <v>101200</v>
      </c>
    </row>
    <row r="83" spans="1:16" ht="41.25" customHeight="1" x14ac:dyDescent="0.2">
      <c r="A83" s="14"/>
      <c r="B83" s="14"/>
      <c r="C83" s="77" t="s">
        <v>140</v>
      </c>
      <c r="D83" s="82" t="s">
        <v>55</v>
      </c>
      <c r="E83" s="13">
        <v>44412</v>
      </c>
      <c r="F83" s="80" t="s">
        <v>170</v>
      </c>
      <c r="G83" s="13">
        <v>44414</v>
      </c>
      <c r="H83" s="81" t="s">
        <v>171</v>
      </c>
      <c r="I83" s="16">
        <v>95</v>
      </c>
      <c r="J83" s="16">
        <v>53</v>
      </c>
      <c r="K83" s="16">
        <v>38</v>
      </c>
      <c r="L83" s="16">
        <v>20</v>
      </c>
      <c r="M83" s="87">
        <v>47.832500000000003</v>
      </c>
      <c r="N83" s="76">
        <v>48</v>
      </c>
      <c r="O83" s="67">
        <v>2530</v>
      </c>
      <c r="P83" s="68">
        <f>Table2245[[#This Row],[PEMBULATAN]]*O83</f>
        <v>121440</v>
      </c>
    </row>
    <row r="84" spans="1:16" ht="41.25" customHeight="1" x14ac:dyDescent="0.2">
      <c r="A84" s="14"/>
      <c r="B84" s="14"/>
      <c r="C84" s="77" t="s">
        <v>141</v>
      </c>
      <c r="D84" s="82" t="s">
        <v>55</v>
      </c>
      <c r="E84" s="13">
        <v>44412</v>
      </c>
      <c r="F84" s="80" t="s">
        <v>170</v>
      </c>
      <c r="G84" s="13">
        <v>44414</v>
      </c>
      <c r="H84" s="81" t="s">
        <v>171</v>
      </c>
      <c r="I84" s="16">
        <v>105</v>
      </c>
      <c r="J84" s="16">
        <v>60</v>
      </c>
      <c r="K84" s="16">
        <v>38</v>
      </c>
      <c r="L84" s="16">
        <v>17</v>
      </c>
      <c r="M84" s="87">
        <v>59.85</v>
      </c>
      <c r="N84" s="76">
        <v>60</v>
      </c>
      <c r="O84" s="67">
        <v>2530</v>
      </c>
      <c r="P84" s="68">
        <f>Table2245[[#This Row],[PEMBULATAN]]*O84</f>
        <v>151800</v>
      </c>
    </row>
    <row r="85" spans="1:16" ht="41.25" customHeight="1" x14ac:dyDescent="0.2">
      <c r="A85" s="14"/>
      <c r="B85" s="14"/>
      <c r="C85" s="77" t="s">
        <v>142</v>
      </c>
      <c r="D85" s="82" t="s">
        <v>55</v>
      </c>
      <c r="E85" s="13">
        <v>44412</v>
      </c>
      <c r="F85" s="80" t="s">
        <v>170</v>
      </c>
      <c r="G85" s="13">
        <v>44414</v>
      </c>
      <c r="H85" s="81" t="s">
        <v>171</v>
      </c>
      <c r="I85" s="16">
        <v>95</v>
      </c>
      <c r="J85" s="16">
        <v>60</v>
      </c>
      <c r="K85" s="16">
        <v>39</v>
      </c>
      <c r="L85" s="16">
        <v>24</v>
      </c>
      <c r="M85" s="87">
        <v>55.575000000000003</v>
      </c>
      <c r="N85" s="76">
        <v>56</v>
      </c>
      <c r="O85" s="67">
        <v>2530</v>
      </c>
      <c r="P85" s="68">
        <f>Table2245[[#This Row],[PEMBULATAN]]*O85</f>
        <v>141680</v>
      </c>
    </row>
    <row r="86" spans="1:16" ht="41.25" customHeight="1" x14ac:dyDescent="0.2">
      <c r="A86" s="14"/>
      <c r="B86" s="14"/>
      <c r="C86" s="77" t="s">
        <v>143</v>
      </c>
      <c r="D86" s="82" t="s">
        <v>55</v>
      </c>
      <c r="E86" s="13">
        <v>44412</v>
      </c>
      <c r="F86" s="80" t="s">
        <v>170</v>
      </c>
      <c r="G86" s="13">
        <v>44414</v>
      </c>
      <c r="H86" s="81" t="s">
        <v>171</v>
      </c>
      <c r="I86" s="16">
        <v>95</v>
      </c>
      <c r="J86" s="16">
        <v>60</v>
      </c>
      <c r="K86" s="16">
        <v>34</v>
      </c>
      <c r="L86" s="16">
        <v>22</v>
      </c>
      <c r="M86" s="87">
        <v>48.45</v>
      </c>
      <c r="N86" s="76">
        <v>49</v>
      </c>
      <c r="O86" s="67">
        <v>2530</v>
      </c>
      <c r="P86" s="68">
        <f>Table2245[[#This Row],[PEMBULATAN]]*O86</f>
        <v>123970</v>
      </c>
    </row>
    <row r="87" spans="1:16" ht="41.25" customHeight="1" x14ac:dyDescent="0.2">
      <c r="A87" s="14"/>
      <c r="B87" s="14"/>
      <c r="C87" s="77" t="s">
        <v>144</v>
      </c>
      <c r="D87" s="82" t="s">
        <v>55</v>
      </c>
      <c r="E87" s="13">
        <v>44412</v>
      </c>
      <c r="F87" s="80" t="s">
        <v>170</v>
      </c>
      <c r="G87" s="13">
        <v>44414</v>
      </c>
      <c r="H87" s="81" t="s">
        <v>171</v>
      </c>
      <c r="I87" s="16">
        <v>103</v>
      </c>
      <c r="J87" s="16">
        <v>55</v>
      </c>
      <c r="K87" s="16">
        <v>40</v>
      </c>
      <c r="L87" s="16">
        <v>20</v>
      </c>
      <c r="M87" s="87">
        <v>56.65</v>
      </c>
      <c r="N87" s="76">
        <v>57</v>
      </c>
      <c r="O87" s="67">
        <v>2530</v>
      </c>
      <c r="P87" s="68">
        <f>Table2245[[#This Row],[PEMBULATAN]]*O87</f>
        <v>144210</v>
      </c>
    </row>
    <row r="88" spans="1:16" ht="41.25" customHeight="1" x14ac:dyDescent="0.2">
      <c r="A88" s="14"/>
      <c r="B88" s="14"/>
      <c r="C88" s="77" t="s">
        <v>145</v>
      </c>
      <c r="D88" s="82" t="s">
        <v>55</v>
      </c>
      <c r="E88" s="13">
        <v>44412</v>
      </c>
      <c r="F88" s="80" t="s">
        <v>170</v>
      </c>
      <c r="G88" s="13">
        <v>44414</v>
      </c>
      <c r="H88" s="81" t="s">
        <v>171</v>
      </c>
      <c r="I88" s="16">
        <v>98</v>
      </c>
      <c r="J88" s="16">
        <v>56</v>
      </c>
      <c r="K88" s="16">
        <v>38</v>
      </c>
      <c r="L88" s="16">
        <v>26</v>
      </c>
      <c r="M88" s="87">
        <v>52.136000000000003</v>
      </c>
      <c r="N88" s="76">
        <v>52</v>
      </c>
      <c r="O88" s="67">
        <v>2530</v>
      </c>
      <c r="P88" s="68">
        <f>Table2245[[#This Row],[PEMBULATAN]]*O88</f>
        <v>131560</v>
      </c>
    </row>
    <row r="89" spans="1:16" ht="41.25" customHeight="1" x14ac:dyDescent="0.2">
      <c r="A89" s="14"/>
      <c r="B89" s="14"/>
      <c r="C89" s="77" t="s">
        <v>146</v>
      </c>
      <c r="D89" s="82" t="s">
        <v>55</v>
      </c>
      <c r="E89" s="13">
        <v>44412</v>
      </c>
      <c r="F89" s="80" t="s">
        <v>170</v>
      </c>
      <c r="G89" s="13">
        <v>44414</v>
      </c>
      <c r="H89" s="81" t="s">
        <v>171</v>
      </c>
      <c r="I89" s="16">
        <v>70</v>
      </c>
      <c r="J89" s="16">
        <v>50</v>
      </c>
      <c r="K89" s="16">
        <v>30</v>
      </c>
      <c r="L89" s="16">
        <v>9</v>
      </c>
      <c r="M89" s="87">
        <v>26.25</v>
      </c>
      <c r="N89" s="76">
        <v>26</v>
      </c>
      <c r="O89" s="67">
        <v>2530</v>
      </c>
      <c r="P89" s="68">
        <f>Table2245[[#This Row],[PEMBULATAN]]*O89</f>
        <v>65780</v>
      </c>
    </row>
    <row r="90" spans="1:16" ht="41.25" customHeight="1" x14ac:dyDescent="0.2">
      <c r="A90" s="14"/>
      <c r="B90" s="14"/>
      <c r="C90" s="77" t="s">
        <v>147</v>
      </c>
      <c r="D90" s="82" t="s">
        <v>55</v>
      </c>
      <c r="E90" s="13">
        <v>44412</v>
      </c>
      <c r="F90" s="80" t="s">
        <v>170</v>
      </c>
      <c r="G90" s="13">
        <v>44414</v>
      </c>
      <c r="H90" s="81" t="s">
        <v>171</v>
      </c>
      <c r="I90" s="16">
        <v>75</v>
      </c>
      <c r="J90" s="16">
        <v>61</v>
      </c>
      <c r="K90" s="16">
        <v>30</v>
      </c>
      <c r="L90" s="16">
        <v>11</v>
      </c>
      <c r="M90" s="87">
        <v>34.3125</v>
      </c>
      <c r="N90" s="76">
        <v>35</v>
      </c>
      <c r="O90" s="67">
        <v>2530</v>
      </c>
      <c r="P90" s="68">
        <f>Table2245[[#This Row],[PEMBULATAN]]*O90</f>
        <v>88550</v>
      </c>
    </row>
    <row r="91" spans="1:16" ht="41.25" customHeight="1" x14ac:dyDescent="0.2">
      <c r="A91" s="14"/>
      <c r="B91" s="14"/>
      <c r="C91" s="77" t="s">
        <v>148</v>
      </c>
      <c r="D91" s="82" t="s">
        <v>55</v>
      </c>
      <c r="E91" s="13">
        <v>44412</v>
      </c>
      <c r="F91" s="80" t="s">
        <v>170</v>
      </c>
      <c r="G91" s="13">
        <v>44414</v>
      </c>
      <c r="H91" s="81" t="s">
        <v>171</v>
      </c>
      <c r="I91" s="16">
        <v>90</v>
      </c>
      <c r="J91" s="16">
        <v>60</v>
      </c>
      <c r="K91" s="16">
        <v>34</v>
      </c>
      <c r="L91" s="16">
        <v>16</v>
      </c>
      <c r="M91" s="87">
        <v>45.9</v>
      </c>
      <c r="N91" s="76">
        <v>46</v>
      </c>
      <c r="O91" s="67">
        <v>2530</v>
      </c>
      <c r="P91" s="68">
        <f>Table2245[[#This Row],[PEMBULATAN]]*O91</f>
        <v>116380</v>
      </c>
    </row>
    <row r="92" spans="1:16" ht="41.25" customHeight="1" x14ac:dyDescent="0.2">
      <c r="A92" s="14"/>
      <c r="B92" s="14"/>
      <c r="C92" s="77" t="s">
        <v>149</v>
      </c>
      <c r="D92" s="82" t="s">
        <v>55</v>
      </c>
      <c r="E92" s="13">
        <v>44412</v>
      </c>
      <c r="F92" s="80" t="s">
        <v>170</v>
      </c>
      <c r="G92" s="13">
        <v>44414</v>
      </c>
      <c r="H92" s="81" t="s">
        <v>171</v>
      </c>
      <c r="I92" s="16">
        <v>58</v>
      </c>
      <c r="J92" s="16">
        <v>40</v>
      </c>
      <c r="K92" s="16">
        <v>26</v>
      </c>
      <c r="L92" s="16">
        <v>6</v>
      </c>
      <c r="M92" s="87">
        <v>15.08</v>
      </c>
      <c r="N92" s="76">
        <v>15</v>
      </c>
      <c r="O92" s="67">
        <v>2530</v>
      </c>
      <c r="P92" s="68">
        <f>Table2245[[#This Row],[PEMBULATAN]]*O92</f>
        <v>37950</v>
      </c>
    </row>
    <row r="93" spans="1:16" ht="41.25" customHeight="1" x14ac:dyDescent="0.2">
      <c r="A93" s="14"/>
      <c r="B93" s="14"/>
      <c r="C93" s="77" t="s">
        <v>150</v>
      </c>
      <c r="D93" s="82" t="s">
        <v>55</v>
      </c>
      <c r="E93" s="13">
        <v>44412</v>
      </c>
      <c r="F93" s="80" t="s">
        <v>170</v>
      </c>
      <c r="G93" s="13">
        <v>44414</v>
      </c>
      <c r="H93" s="81" t="s">
        <v>171</v>
      </c>
      <c r="I93" s="16">
        <v>80</v>
      </c>
      <c r="J93" s="16">
        <v>59</v>
      </c>
      <c r="K93" s="16">
        <v>31</v>
      </c>
      <c r="L93" s="16">
        <v>9</v>
      </c>
      <c r="M93" s="87">
        <v>36.58</v>
      </c>
      <c r="N93" s="76">
        <v>37</v>
      </c>
      <c r="O93" s="67">
        <v>2530</v>
      </c>
      <c r="P93" s="68">
        <f>Table2245[[#This Row],[PEMBULATAN]]*O93</f>
        <v>93610</v>
      </c>
    </row>
    <row r="94" spans="1:16" ht="41.25" customHeight="1" x14ac:dyDescent="0.2">
      <c r="A94" s="14"/>
      <c r="B94" s="14"/>
      <c r="C94" s="77" t="s">
        <v>151</v>
      </c>
      <c r="D94" s="82" t="s">
        <v>55</v>
      </c>
      <c r="E94" s="13">
        <v>44412</v>
      </c>
      <c r="F94" s="80" t="s">
        <v>170</v>
      </c>
      <c r="G94" s="13">
        <v>44414</v>
      </c>
      <c r="H94" s="81" t="s">
        <v>171</v>
      </c>
      <c r="I94" s="16">
        <v>91</v>
      </c>
      <c r="J94" s="16">
        <v>59</v>
      </c>
      <c r="K94" s="16">
        <v>35</v>
      </c>
      <c r="L94" s="16">
        <v>14</v>
      </c>
      <c r="M94" s="87">
        <v>46.978749999999998</v>
      </c>
      <c r="N94" s="76">
        <v>47</v>
      </c>
      <c r="O94" s="67">
        <v>2530</v>
      </c>
      <c r="P94" s="68">
        <f>Table2245[[#This Row],[PEMBULATAN]]*O94</f>
        <v>118910</v>
      </c>
    </row>
    <row r="95" spans="1:16" ht="41.25" customHeight="1" x14ac:dyDescent="0.2">
      <c r="A95" s="14"/>
      <c r="B95" s="14"/>
      <c r="C95" s="77" t="s">
        <v>152</v>
      </c>
      <c r="D95" s="82" t="s">
        <v>55</v>
      </c>
      <c r="E95" s="13">
        <v>44412</v>
      </c>
      <c r="F95" s="80" t="s">
        <v>170</v>
      </c>
      <c r="G95" s="13">
        <v>44414</v>
      </c>
      <c r="H95" s="81" t="s">
        <v>171</v>
      </c>
      <c r="I95" s="16">
        <v>51</v>
      </c>
      <c r="J95" s="16">
        <v>38</v>
      </c>
      <c r="K95" s="16">
        <v>26</v>
      </c>
      <c r="L95" s="16">
        <v>3</v>
      </c>
      <c r="M95" s="87">
        <v>12.597</v>
      </c>
      <c r="N95" s="76">
        <v>13</v>
      </c>
      <c r="O95" s="67">
        <v>2530</v>
      </c>
      <c r="P95" s="68">
        <f>Table2245[[#This Row],[PEMBULATAN]]*O95</f>
        <v>32890</v>
      </c>
    </row>
    <row r="96" spans="1:16" ht="41.25" customHeight="1" x14ac:dyDescent="0.2">
      <c r="A96" s="14"/>
      <c r="B96" s="14"/>
      <c r="C96" s="77" t="s">
        <v>153</v>
      </c>
      <c r="D96" s="82" t="s">
        <v>55</v>
      </c>
      <c r="E96" s="13">
        <v>44412</v>
      </c>
      <c r="F96" s="80" t="s">
        <v>170</v>
      </c>
      <c r="G96" s="13">
        <v>44414</v>
      </c>
      <c r="H96" s="81" t="s">
        <v>171</v>
      </c>
      <c r="I96" s="16">
        <v>50</v>
      </c>
      <c r="J96" s="16">
        <v>39</v>
      </c>
      <c r="K96" s="16">
        <v>20</v>
      </c>
      <c r="L96" s="16">
        <v>3</v>
      </c>
      <c r="M96" s="87">
        <v>9.75</v>
      </c>
      <c r="N96" s="76">
        <v>10</v>
      </c>
      <c r="O96" s="67">
        <v>2530</v>
      </c>
      <c r="P96" s="68">
        <f>Table2245[[#This Row],[PEMBULATAN]]*O96</f>
        <v>25300</v>
      </c>
    </row>
    <row r="97" spans="1:16" ht="41.25" customHeight="1" x14ac:dyDescent="0.2">
      <c r="A97" s="14"/>
      <c r="B97" s="14"/>
      <c r="C97" s="77" t="s">
        <v>154</v>
      </c>
      <c r="D97" s="82" t="s">
        <v>55</v>
      </c>
      <c r="E97" s="13">
        <v>44412</v>
      </c>
      <c r="F97" s="80" t="s">
        <v>170</v>
      </c>
      <c r="G97" s="13">
        <v>44414</v>
      </c>
      <c r="H97" s="81" t="s">
        <v>171</v>
      </c>
      <c r="I97" s="16">
        <v>88</v>
      </c>
      <c r="J97" s="16">
        <v>48</v>
      </c>
      <c r="K97" s="16">
        <v>27</v>
      </c>
      <c r="L97" s="16">
        <v>17</v>
      </c>
      <c r="M97" s="87">
        <v>28.512</v>
      </c>
      <c r="N97" s="76">
        <v>29</v>
      </c>
      <c r="O97" s="67">
        <v>2530</v>
      </c>
      <c r="P97" s="68">
        <f>Table2245[[#This Row],[PEMBULATAN]]*O97</f>
        <v>73370</v>
      </c>
    </row>
    <row r="98" spans="1:16" ht="41.25" customHeight="1" x14ac:dyDescent="0.2">
      <c r="A98" s="14"/>
      <c r="B98" s="14"/>
      <c r="C98" s="77" t="s">
        <v>155</v>
      </c>
      <c r="D98" s="82" t="s">
        <v>55</v>
      </c>
      <c r="E98" s="13">
        <v>44412</v>
      </c>
      <c r="F98" s="80" t="s">
        <v>170</v>
      </c>
      <c r="G98" s="13">
        <v>44414</v>
      </c>
      <c r="H98" s="81" t="s">
        <v>171</v>
      </c>
      <c r="I98" s="16">
        <v>63</v>
      </c>
      <c r="J98" s="16">
        <v>42</v>
      </c>
      <c r="K98" s="16">
        <v>5</v>
      </c>
      <c r="L98" s="16">
        <v>3</v>
      </c>
      <c r="M98" s="87">
        <v>3.3075000000000001</v>
      </c>
      <c r="N98" s="76">
        <v>4</v>
      </c>
      <c r="O98" s="67">
        <v>2530</v>
      </c>
      <c r="P98" s="68">
        <f>Table2245[[#This Row],[PEMBULATAN]]*O98</f>
        <v>10120</v>
      </c>
    </row>
    <row r="99" spans="1:16" ht="41.25" customHeight="1" x14ac:dyDescent="0.2">
      <c r="A99" s="14"/>
      <c r="B99" s="14"/>
      <c r="C99" s="77" t="s">
        <v>156</v>
      </c>
      <c r="D99" s="82" t="s">
        <v>55</v>
      </c>
      <c r="E99" s="13">
        <v>44412</v>
      </c>
      <c r="F99" s="80" t="s">
        <v>170</v>
      </c>
      <c r="G99" s="13">
        <v>44414</v>
      </c>
      <c r="H99" s="81" t="s">
        <v>171</v>
      </c>
      <c r="I99" s="16">
        <v>42</v>
      </c>
      <c r="J99" s="16">
        <v>32</v>
      </c>
      <c r="K99" s="16">
        <v>20</v>
      </c>
      <c r="L99" s="16">
        <v>2</v>
      </c>
      <c r="M99" s="87">
        <v>6.72</v>
      </c>
      <c r="N99" s="76">
        <v>7</v>
      </c>
      <c r="O99" s="67">
        <v>2530</v>
      </c>
      <c r="P99" s="68">
        <f>Table2245[[#This Row],[PEMBULATAN]]*O99</f>
        <v>17710</v>
      </c>
    </row>
    <row r="100" spans="1:16" ht="41.25" customHeight="1" x14ac:dyDescent="0.2">
      <c r="A100" s="14"/>
      <c r="B100" s="14"/>
      <c r="C100" s="77" t="s">
        <v>157</v>
      </c>
      <c r="D100" s="82" t="s">
        <v>55</v>
      </c>
      <c r="E100" s="13">
        <v>44412</v>
      </c>
      <c r="F100" s="80" t="s">
        <v>170</v>
      </c>
      <c r="G100" s="13">
        <v>44414</v>
      </c>
      <c r="H100" s="81" t="s">
        <v>171</v>
      </c>
      <c r="I100" s="16">
        <v>43</v>
      </c>
      <c r="J100" s="16">
        <v>20</v>
      </c>
      <c r="K100" s="16">
        <v>21</v>
      </c>
      <c r="L100" s="16">
        <v>3</v>
      </c>
      <c r="M100" s="87">
        <v>4.5149999999999997</v>
      </c>
      <c r="N100" s="76">
        <v>5</v>
      </c>
      <c r="O100" s="67">
        <v>2530</v>
      </c>
      <c r="P100" s="68">
        <f>Table2245[[#This Row],[PEMBULATAN]]*O100</f>
        <v>12650</v>
      </c>
    </row>
    <row r="101" spans="1:16" ht="41.25" customHeight="1" x14ac:dyDescent="0.2">
      <c r="A101" s="14"/>
      <c r="B101" s="14"/>
      <c r="C101" s="77" t="s">
        <v>158</v>
      </c>
      <c r="D101" s="82" t="s">
        <v>55</v>
      </c>
      <c r="E101" s="13">
        <v>44412</v>
      </c>
      <c r="F101" s="80" t="s">
        <v>170</v>
      </c>
      <c r="G101" s="13">
        <v>44414</v>
      </c>
      <c r="H101" s="81" t="s">
        <v>171</v>
      </c>
      <c r="I101" s="16">
        <v>50</v>
      </c>
      <c r="J101" s="16">
        <v>49</v>
      </c>
      <c r="K101" s="16">
        <v>20</v>
      </c>
      <c r="L101" s="16">
        <v>5</v>
      </c>
      <c r="M101" s="87">
        <v>12.25</v>
      </c>
      <c r="N101" s="76">
        <v>12</v>
      </c>
      <c r="O101" s="67">
        <v>2530</v>
      </c>
      <c r="P101" s="68">
        <f>Table2245[[#This Row],[PEMBULATAN]]*O101</f>
        <v>30360</v>
      </c>
    </row>
    <row r="102" spans="1:16" ht="41.25" customHeight="1" x14ac:dyDescent="0.2">
      <c r="A102" s="14"/>
      <c r="B102" s="14"/>
      <c r="C102" s="77" t="s">
        <v>159</v>
      </c>
      <c r="D102" s="82" t="s">
        <v>55</v>
      </c>
      <c r="E102" s="13">
        <v>44412</v>
      </c>
      <c r="F102" s="80" t="s">
        <v>170</v>
      </c>
      <c r="G102" s="13">
        <v>44414</v>
      </c>
      <c r="H102" s="81" t="s">
        <v>171</v>
      </c>
      <c r="I102" s="16">
        <v>90</v>
      </c>
      <c r="J102" s="16">
        <v>55</v>
      </c>
      <c r="K102" s="16">
        <v>35</v>
      </c>
      <c r="L102" s="16">
        <v>19</v>
      </c>
      <c r="M102" s="87">
        <v>43.3125</v>
      </c>
      <c r="N102" s="76">
        <v>44</v>
      </c>
      <c r="O102" s="67">
        <v>2530</v>
      </c>
      <c r="P102" s="68">
        <f>Table2245[[#This Row],[PEMBULATAN]]*O102</f>
        <v>111320</v>
      </c>
    </row>
    <row r="103" spans="1:16" ht="41.25" customHeight="1" x14ac:dyDescent="0.2">
      <c r="A103" s="14"/>
      <c r="B103" s="14"/>
      <c r="C103" s="77" t="s">
        <v>160</v>
      </c>
      <c r="D103" s="82" t="s">
        <v>55</v>
      </c>
      <c r="E103" s="13">
        <v>44412</v>
      </c>
      <c r="F103" s="80" t="s">
        <v>170</v>
      </c>
      <c r="G103" s="13">
        <v>44414</v>
      </c>
      <c r="H103" s="81" t="s">
        <v>171</v>
      </c>
      <c r="I103" s="16">
        <v>94</v>
      </c>
      <c r="J103" s="16">
        <v>54</v>
      </c>
      <c r="K103" s="16">
        <v>36</v>
      </c>
      <c r="L103" s="16">
        <v>7</v>
      </c>
      <c r="M103" s="87">
        <v>45.683999999999997</v>
      </c>
      <c r="N103" s="76">
        <v>46</v>
      </c>
      <c r="O103" s="67">
        <v>2530</v>
      </c>
      <c r="P103" s="68">
        <f>Table2245[[#This Row],[PEMBULATAN]]*O103</f>
        <v>116380</v>
      </c>
    </row>
    <row r="104" spans="1:16" ht="41.25" customHeight="1" x14ac:dyDescent="0.2">
      <c r="A104" s="14"/>
      <c r="B104" s="14"/>
      <c r="C104" s="77" t="s">
        <v>161</v>
      </c>
      <c r="D104" s="82" t="s">
        <v>55</v>
      </c>
      <c r="E104" s="13">
        <v>44412</v>
      </c>
      <c r="F104" s="80" t="s">
        <v>170</v>
      </c>
      <c r="G104" s="13">
        <v>44414</v>
      </c>
      <c r="H104" s="81" t="s">
        <v>171</v>
      </c>
      <c r="I104" s="16">
        <v>43</v>
      </c>
      <c r="J104" s="16">
        <v>34</v>
      </c>
      <c r="K104" s="16">
        <v>28</v>
      </c>
      <c r="L104" s="16">
        <v>3</v>
      </c>
      <c r="M104" s="87">
        <v>10.234</v>
      </c>
      <c r="N104" s="76">
        <v>10</v>
      </c>
      <c r="O104" s="67">
        <v>2530</v>
      </c>
      <c r="P104" s="68">
        <f>Table2245[[#This Row],[PEMBULATAN]]*O104</f>
        <v>25300</v>
      </c>
    </row>
    <row r="105" spans="1:16" ht="41.25" customHeight="1" x14ac:dyDescent="0.2">
      <c r="A105" s="14"/>
      <c r="B105" s="14"/>
      <c r="C105" s="77" t="s">
        <v>162</v>
      </c>
      <c r="D105" s="82" t="s">
        <v>55</v>
      </c>
      <c r="E105" s="13">
        <v>44412</v>
      </c>
      <c r="F105" s="80" t="s">
        <v>170</v>
      </c>
      <c r="G105" s="13">
        <v>44414</v>
      </c>
      <c r="H105" s="81" t="s">
        <v>171</v>
      </c>
      <c r="I105" s="16">
        <v>37</v>
      </c>
      <c r="J105" s="16">
        <v>20</v>
      </c>
      <c r="K105" s="16">
        <v>14</v>
      </c>
      <c r="L105" s="16">
        <v>1</v>
      </c>
      <c r="M105" s="87">
        <v>2.59</v>
      </c>
      <c r="N105" s="76">
        <v>3</v>
      </c>
      <c r="O105" s="67">
        <v>2530</v>
      </c>
      <c r="P105" s="68">
        <f>Table2245[[#This Row],[PEMBULATAN]]*O105</f>
        <v>7590</v>
      </c>
    </row>
    <row r="106" spans="1:16" ht="41.25" customHeight="1" x14ac:dyDescent="0.2">
      <c r="A106" s="14"/>
      <c r="B106" s="14"/>
      <c r="C106" s="77" t="s">
        <v>163</v>
      </c>
      <c r="D106" s="82" t="s">
        <v>55</v>
      </c>
      <c r="E106" s="13">
        <v>44412</v>
      </c>
      <c r="F106" s="80" t="s">
        <v>170</v>
      </c>
      <c r="G106" s="13">
        <v>44414</v>
      </c>
      <c r="H106" s="81" t="s">
        <v>171</v>
      </c>
      <c r="I106" s="16">
        <v>40</v>
      </c>
      <c r="J106" s="16">
        <v>34</v>
      </c>
      <c r="K106" s="16">
        <v>20</v>
      </c>
      <c r="L106" s="16">
        <v>2</v>
      </c>
      <c r="M106" s="87">
        <v>6.8</v>
      </c>
      <c r="N106" s="76">
        <v>7</v>
      </c>
      <c r="O106" s="67">
        <v>2530</v>
      </c>
      <c r="P106" s="68">
        <f>Table2245[[#This Row],[PEMBULATAN]]*O106</f>
        <v>17710</v>
      </c>
    </row>
    <row r="107" spans="1:16" ht="41.25" customHeight="1" x14ac:dyDescent="0.2">
      <c r="A107" s="14"/>
      <c r="B107" s="14"/>
      <c r="C107" s="77" t="s">
        <v>164</v>
      </c>
      <c r="D107" s="82" t="s">
        <v>55</v>
      </c>
      <c r="E107" s="13">
        <v>44412</v>
      </c>
      <c r="F107" s="80" t="s">
        <v>170</v>
      </c>
      <c r="G107" s="13">
        <v>44414</v>
      </c>
      <c r="H107" s="81" t="s">
        <v>171</v>
      </c>
      <c r="I107" s="16">
        <v>54</v>
      </c>
      <c r="J107" s="16">
        <v>35</v>
      </c>
      <c r="K107" s="16">
        <v>35</v>
      </c>
      <c r="L107" s="16">
        <v>3</v>
      </c>
      <c r="M107" s="87">
        <v>16.537500000000001</v>
      </c>
      <c r="N107" s="76">
        <v>17</v>
      </c>
      <c r="O107" s="67">
        <v>2530</v>
      </c>
      <c r="P107" s="68">
        <f>Table2245[[#This Row],[PEMBULATAN]]*O107</f>
        <v>43010</v>
      </c>
    </row>
    <row r="108" spans="1:16" ht="41.25" customHeight="1" x14ac:dyDescent="0.2">
      <c r="A108" s="14"/>
      <c r="B108" s="14"/>
      <c r="C108" s="77" t="s">
        <v>165</v>
      </c>
      <c r="D108" s="82" t="s">
        <v>55</v>
      </c>
      <c r="E108" s="13">
        <v>44412</v>
      </c>
      <c r="F108" s="80" t="s">
        <v>170</v>
      </c>
      <c r="G108" s="13">
        <v>44414</v>
      </c>
      <c r="H108" s="81" t="s">
        <v>171</v>
      </c>
      <c r="I108" s="16">
        <v>48</v>
      </c>
      <c r="J108" s="16">
        <v>30</v>
      </c>
      <c r="K108" s="16">
        <v>14</v>
      </c>
      <c r="L108" s="16">
        <v>11</v>
      </c>
      <c r="M108" s="87">
        <v>5.04</v>
      </c>
      <c r="N108" s="76">
        <v>11</v>
      </c>
      <c r="O108" s="67">
        <v>2530</v>
      </c>
      <c r="P108" s="68">
        <f>Table2245[[#This Row],[PEMBULATAN]]*O108</f>
        <v>27830</v>
      </c>
    </row>
    <row r="109" spans="1:16" ht="41.25" customHeight="1" x14ac:dyDescent="0.2">
      <c r="A109" s="14"/>
      <c r="B109" s="14"/>
      <c r="C109" s="77" t="s">
        <v>166</v>
      </c>
      <c r="D109" s="82" t="s">
        <v>55</v>
      </c>
      <c r="E109" s="13">
        <v>44412</v>
      </c>
      <c r="F109" s="80" t="s">
        <v>170</v>
      </c>
      <c r="G109" s="13">
        <v>44414</v>
      </c>
      <c r="H109" s="81" t="s">
        <v>171</v>
      </c>
      <c r="I109" s="16">
        <v>56</v>
      </c>
      <c r="J109" s="16">
        <v>35</v>
      </c>
      <c r="K109" s="16">
        <v>18</v>
      </c>
      <c r="L109" s="16">
        <v>7</v>
      </c>
      <c r="M109" s="87">
        <v>8.82</v>
      </c>
      <c r="N109" s="76">
        <v>9</v>
      </c>
      <c r="O109" s="67">
        <v>2530</v>
      </c>
      <c r="P109" s="68">
        <f>Table2245[[#This Row],[PEMBULATAN]]*O109</f>
        <v>22770</v>
      </c>
    </row>
    <row r="110" spans="1:16" ht="41.25" customHeight="1" x14ac:dyDescent="0.2">
      <c r="A110" s="14"/>
      <c r="B110" s="14"/>
      <c r="C110" s="77" t="s">
        <v>167</v>
      </c>
      <c r="D110" s="82" t="s">
        <v>55</v>
      </c>
      <c r="E110" s="13">
        <v>44412</v>
      </c>
      <c r="F110" s="80" t="s">
        <v>170</v>
      </c>
      <c r="G110" s="13">
        <v>44414</v>
      </c>
      <c r="H110" s="81" t="s">
        <v>171</v>
      </c>
      <c r="I110" s="16">
        <v>94</v>
      </c>
      <c r="J110" s="16">
        <v>8</v>
      </c>
      <c r="K110" s="16">
        <v>3</v>
      </c>
      <c r="L110" s="16">
        <v>1</v>
      </c>
      <c r="M110" s="87">
        <v>0.56399999999999995</v>
      </c>
      <c r="N110" s="76">
        <v>1</v>
      </c>
      <c r="O110" s="67">
        <v>2530</v>
      </c>
      <c r="P110" s="68">
        <f>Table2245[[#This Row],[PEMBULATAN]]*O110</f>
        <v>2530</v>
      </c>
    </row>
    <row r="111" spans="1:16" ht="41.25" customHeight="1" x14ac:dyDescent="0.2">
      <c r="A111" s="14"/>
      <c r="B111" s="14"/>
      <c r="C111" s="77" t="s">
        <v>168</v>
      </c>
      <c r="D111" s="82" t="s">
        <v>55</v>
      </c>
      <c r="E111" s="13">
        <v>44412</v>
      </c>
      <c r="F111" s="80" t="s">
        <v>170</v>
      </c>
      <c r="G111" s="13">
        <v>44414</v>
      </c>
      <c r="H111" s="81" t="s">
        <v>171</v>
      </c>
      <c r="I111" s="16">
        <v>101</v>
      </c>
      <c r="J111" s="16">
        <v>12</v>
      </c>
      <c r="K111" s="16">
        <v>5</v>
      </c>
      <c r="L111" s="16">
        <v>1</v>
      </c>
      <c r="M111" s="87">
        <v>1.5149999999999999</v>
      </c>
      <c r="N111" s="76">
        <v>2</v>
      </c>
      <c r="O111" s="67">
        <v>2530</v>
      </c>
      <c r="P111" s="68">
        <f>Table2245[[#This Row],[PEMBULATAN]]*O111</f>
        <v>5060</v>
      </c>
    </row>
    <row r="112" spans="1:16" ht="41.25" customHeight="1" x14ac:dyDescent="0.2">
      <c r="A112" s="14"/>
      <c r="B112" s="14"/>
      <c r="C112" s="77" t="s">
        <v>169</v>
      </c>
      <c r="D112" s="82" t="s">
        <v>55</v>
      </c>
      <c r="E112" s="13">
        <v>44412</v>
      </c>
      <c r="F112" s="80" t="s">
        <v>170</v>
      </c>
      <c r="G112" s="13">
        <v>44414</v>
      </c>
      <c r="H112" s="81" t="s">
        <v>171</v>
      </c>
      <c r="I112" s="16">
        <v>110</v>
      </c>
      <c r="J112" s="16">
        <v>30</v>
      </c>
      <c r="K112" s="16">
        <v>7</v>
      </c>
      <c r="L112" s="16">
        <v>1</v>
      </c>
      <c r="M112" s="87">
        <v>5.7750000000000004</v>
      </c>
      <c r="N112" s="76">
        <v>6</v>
      </c>
      <c r="O112" s="67">
        <v>2530</v>
      </c>
      <c r="P112" s="68">
        <f>Table2245[[#This Row],[PEMBULATAN]]*O112</f>
        <v>15180</v>
      </c>
    </row>
    <row r="113" spans="1:16" ht="22.5" customHeight="1" x14ac:dyDescent="0.2">
      <c r="A113" s="119" t="s">
        <v>34</v>
      </c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1"/>
      <c r="M113" s="83">
        <f>SUBTOTAL(109,Table2245[KG VOLUME])</f>
        <v>3005.7212500000005</v>
      </c>
      <c r="N113" s="71">
        <f>SUM(N3:N112)</f>
        <v>3049</v>
      </c>
      <c r="O113" s="122">
        <f>SUM(P3:P112)</f>
        <v>7713970</v>
      </c>
      <c r="P113" s="123"/>
    </row>
    <row r="114" spans="1:16" ht="22.5" customHeight="1" x14ac:dyDescent="0.2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9"/>
      <c r="N114" s="91" t="s">
        <v>57</v>
      </c>
      <c r="O114" s="90"/>
      <c r="P114" s="90">
        <f>O113*10%</f>
        <v>771397</v>
      </c>
    </row>
    <row r="115" spans="1:16" x14ac:dyDescent="0.2">
      <c r="A115" s="11"/>
      <c r="B115" s="59" t="s">
        <v>48</v>
      </c>
      <c r="C115" s="58"/>
      <c r="D115" s="60" t="s">
        <v>49</v>
      </c>
      <c r="H115" s="66"/>
      <c r="N115" s="65" t="s">
        <v>35</v>
      </c>
      <c r="P115" s="72">
        <f>O113*1%</f>
        <v>77139.7</v>
      </c>
    </row>
    <row r="116" spans="1:16" x14ac:dyDescent="0.2">
      <c r="A116" s="11"/>
      <c r="H116" s="66"/>
      <c r="N116" s="65" t="s">
        <v>36</v>
      </c>
      <c r="P116" s="74">
        <v>0</v>
      </c>
    </row>
    <row r="117" spans="1:16" ht="15.75" thickBot="1" x14ac:dyDescent="0.25">
      <c r="A117" s="11"/>
      <c r="H117" s="66"/>
      <c r="N117" s="65" t="s">
        <v>37</v>
      </c>
      <c r="P117" s="74">
        <v>0</v>
      </c>
    </row>
    <row r="118" spans="1:16" x14ac:dyDescent="0.2">
      <c r="A118" s="11"/>
      <c r="H118" s="66"/>
      <c r="N118" s="69" t="s">
        <v>38</v>
      </c>
      <c r="O118" s="70"/>
      <c r="P118" s="73">
        <f>O113-P114+P115</f>
        <v>7019712.7000000002</v>
      </c>
    </row>
    <row r="119" spans="1:16" x14ac:dyDescent="0.2">
      <c r="B119" s="59"/>
      <c r="C119" s="58"/>
      <c r="D119" s="60"/>
    </row>
    <row r="121" spans="1:16" x14ac:dyDescent="0.2">
      <c r="A121" s="11"/>
      <c r="H121" s="66"/>
      <c r="P121" s="75"/>
    </row>
    <row r="122" spans="1:16" x14ac:dyDescent="0.2">
      <c r="A122" s="11"/>
      <c r="H122" s="66"/>
      <c r="O122" s="61"/>
      <c r="P122" s="75"/>
    </row>
    <row r="123" spans="1:16" s="3" customFormat="1" x14ac:dyDescent="0.25">
      <c r="A123" s="11"/>
      <c r="B123" s="2"/>
      <c r="C123" s="2"/>
      <c r="E123" s="12"/>
      <c r="H123" s="66"/>
      <c r="N123" s="15"/>
      <c r="O123" s="15"/>
      <c r="P123" s="15"/>
    </row>
    <row r="124" spans="1:16" s="3" customFormat="1" x14ac:dyDescent="0.25">
      <c r="A124" s="11"/>
      <c r="B124" s="2"/>
      <c r="C124" s="2"/>
      <c r="E124" s="12"/>
      <c r="H124" s="66"/>
      <c r="N124" s="15"/>
      <c r="O124" s="15"/>
      <c r="P124" s="15"/>
    </row>
    <row r="125" spans="1:16" s="3" customFormat="1" x14ac:dyDescent="0.25">
      <c r="A125" s="11"/>
      <c r="B125" s="2"/>
      <c r="C125" s="2"/>
      <c r="E125" s="12"/>
      <c r="H125" s="66"/>
      <c r="N125" s="15"/>
      <c r="O125" s="15"/>
      <c r="P125" s="15"/>
    </row>
    <row r="126" spans="1:16" s="3" customFormat="1" x14ac:dyDescent="0.25">
      <c r="A126" s="11"/>
      <c r="B126" s="2"/>
      <c r="C126" s="2"/>
      <c r="E126" s="12"/>
      <c r="H126" s="66"/>
      <c r="N126" s="15"/>
      <c r="O126" s="15"/>
      <c r="P126" s="15"/>
    </row>
    <row r="127" spans="1:16" s="3" customFormat="1" x14ac:dyDescent="0.25">
      <c r="A127" s="11"/>
      <c r="B127" s="2"/>
      <c r="C127" s="2"/>
      <c r="E127" s="12"/>
      <c r="H127" s="66"/>
      <c r="N127" s="15"/>
      <c r="O127" s="15"/>
      <c r="P127" s="15"/>
    </row>
    <row r="128" spans="1:16" s="3" customFormat="1" x14ac:dyDescent="0.25">
      <c r="A128" s="11"/>
      <c r="B128" s="2"/>
      <c r="C128" s="2"/>
      <c r="E128" s="12"/>
      <c r="H128" s="66"/>
      <c r="N128" s="15"/>
      <c r="O128" s="15"/>
      <c r="P128" s="15"/>
    </row>
    <row r="129" spans="1:16" s="3" customFormat="1" x14ac:dyDescent="0.25">
      <c r="A129" s="11"/>
      <c r="B129" s="2"/>
      <c r="C129" s="2"/>
      <c r="E129" s="12"/>
      <c r="H129" s="66"/>
      <c r="N129" s="15"/>
      <c r="O129" s="15"/>
      <c r="P129" s="15"/>
    </row>
    <row r="130" spans="1:16" s="3" customFormat="1" x14ac:dyDescent="0.25">
      <c r="A130" s="11"/>
      <c r="B130" s="2"/>
      <c r="C130" s="2"/>
      <c r="E130" s="12"/>
      <c r="H130" s="66"/>
      <c r="N130" s="15"/>
      <c r="O130" s="15"/>
      <c r="P130" s="15"/>
    </row>
    <row r="131" spans="1:16" s="3" customFormat="1" x14ac:dyDescent="0.25">
      <c r="A131" s="11"/>
      <c r="B131" s="2"/>
      <c r="C131" s="2"/>
      <c r="E131" s="12"/>
      <c r="H131" s="66"/>
      <c r="N131" s="15"/>
      <c r="O131" s="15"/>
      <c r="P131" s="15"/>
    </row>
    <row r="132" spans="1:16" s="3" customFormat="1" x14ac:dyDescent="0.25">
      <c r="A132" s="11"/>
      <c r="B132" s="2"/>
      <c r="C132" s="2"/>
      <c r="E132" s="12"/>
      <c r="H132" s="66"/>
      <c r="N132" s="15"/>
      <c r="O132" s="15"/>
      <c r="P132" s="15"/>
    </row>
    <row r="133" spans="1:16" s="3" customFormat="1" x14ac:dyDescent="0.25">
      <c r="A133" s="11"/>
      <c r="B133" s="2"/>
      <c r="C133" s="2"/>
      <c r="E133" s="12"/>
      <c r="H133" s="66"/>
      <c r="N133" s="15"/>
      <c r="O133" s="15"/>
      <c r="P133" s="15"/>
    </row>
    <row r="134" spans="1:16" s="3" customFormat="1" x14ac:dyDescent="0.25">
      <c r="A134" s="11"/>
      <c r="B134" s="2"/>
      <c r="C134" s="2"/>
      <c r="E134" s="12"/>
      <c r="H134" s="66"/>
      <c r="N134" s="15"/>
      <c r="O134" s="15"/>
      <c r="P134" s="15"/>
    </row>
  </sheetData>
  <mergeCells count="3">
    <mergeCell ref="A3:A4"/>
    <mergeCell ref="A113:L113"/>
    <mergeCell ref="O113:P113"/>
  </mergeCells>
  <conditionalFormatting sqref="B3">
    <cfRule type="duplicateValues" dxfId="384" priority="4"/>
  </conditionalFormatting>
  <conditionalFormatting sqref="B4:B79">
    <cfRule type="duplicateValues" dxfId="383" priority="3"/>
  </conditionalFormatting>
  <conditionalFormatting sqref="B80:B112">
    <cfRule type="duplicateValues" dxfId="382" priority="2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8"/>
  <sheetViews>
    <sheetView zoomScale="110" zoomScaleNormal="110" workbookViewId="0">
      <pane xSplit="3" ySplit="2" topLeftCell="D174" activePane="bottomRight" state="frozen"/>
      <selection activeCell="H5" sqref="H5"/>
      <selection pane="topRight" activeCell="H5" sqref="H5"/>
      <selection pane="bottomLeft" activeCell="H5" sqref="H5"/>
      <selection pane="bottomRight" activeCell="B3" sqref="A3:XFD1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24" customHeight="1" x14ac:dyDescent="0.2">
      <c r="A3" s="117" t="s">
        <v>1621</v>
      </c>
      <c r="B3" s="78" t="s">
        <v>1622</v>
      </c>
      <c r="C3" s="9" t="s">
        <v>1623</v>
      </c>
      <c r="D3" s="80" t="s">
        <v>55</v>
      </c>
      <c r="E3" s="13">
        <v>44425</v>
      </c>
      <c r="F3" s="80" t="s">
        <v>170</v>
      </c>
      <c r="G3" s="13">
        <v>44427</v>
      </c>
      <c r="H3" s="10" t="s">
        <v>1620</v>
      </c>
      <c r="I3" s="1">
        <v>36</v>
      </c>
      <c r="J3" s="1">
        <v>36</v>
      </c>
      <c r="K3" s="1">
        <v>26</v>
      </c>
      <c r="L3" s="1">
        <v>5</v>
      </c>
      <c r="M3" s="86">
        <v>8.4239999999999995</v>
      </c>
      <c r="N3" s="8">
        <v>9</v>
      </c>
      <c r="O3" s="67">
        <v>2530</v>
      </c>
      <c r="P3" s="68">
        <f>Table224523689101112131415161718192021[[#This Row],[PEMBULATAN]]*O3</f>
        <v>22770</v>
      </c>
    </row>
    <row r="4" spans="1:16" ht="24" customHeight="1" x14ac:dyDescent="0.2">
      <c r="A4" s="118"/>
      <c r="B4" s="79"/>
      <c r="C4" s="9" t="s">
        <v>1624</v>
      </c>
      <c r="D4" s="80" t="s">
        <v>55</v>
      </c>
      <c r="E4" s="13">
        <v>44425</v>
      </c>
      <c r="F4" s="80" t="s">
        <v>170</v>
      </c>
      <c r="G4" s="13">
        <v>44427</v>
      </c>
      <c r="H4" s="10" t="s">
        <v>1620</v>
      </c>
      <c r="I4" s="1">
        <v>65</v>
      </c>
      <c r="J4" s="1">
        <v>45</v>
      </c>
      <c r="K4" s="1">
        <v>7</v>
      </c>
      <c r="L4" s="1">
        <v>4</v>
      </c>
      <c r="M4" s="86">
        <v>5.1187500000000004</v>
      </c>
      <c r="N4" s="8">
        <v>5</v>
      </c>
      <c r="O4" s="67">
        <v>2530</v>
      </c>
      <c r="P4" s="68">
        <f>Table224523689101112131415161718192021[[#This Row],[PEMBULATAN]]*O4</f>
        <v>12650</v>
      </c>
    </row>
    <row r="5" spans="1:16" ht="24" customHeight="1" x14ac:dyDescent="0.2">
      <c r="A5" s="94"/>
      <c r="B5" s="79"/>
      <c r="C5" s="77" t="s">
        <v>1625</v>
      </c>
      <c r="D5" s="82" t="s">
        <v>55</v>
      </c>
      <c r="E5" s="13">
        <v>44425</v>
      </c>
      <c r="F5" s="80" t="s">
        <v>170</v>
      </c>
      <c r="G5" s="13">
        <v>44427</v>
      </c>
      <c r="H5" s="81" t="s">
        <v>1620</v>
      </c>
      <c r="I5" s="16">
        <v>66</v>
      </c>
      <c r="J5" s="16">
        <v>47</v>
      </c>
      <c r="K5" s="16">
        <v>8</v>
      </c>
      <c r="L5" s="16">
        <v>3</v>
      </c>
      <c r="M5" s="87">
        <v>6.2039999999999997</v>
      </c>
      <c r="N5" s="76">
        <v>6</v>
      </c>
      <c r="O5" s="67">
        <v>2530</v>
      </c>
      <c r="P5" s="68">
        <f>Table224523689101112131415161718192021[[#This Row],[PEMBULATAN]]*O5</f>
        <v>15180</v>
      </c>
    </row>
    <row r="6" spans="1:16" ht="24" customHeight="1" x14ac:dyDescent="0.2">
      <c r="A6" s="94"/>
      <c r="B6" s="79"/>
      <c r="C6" s="77" t="s">
        <v>1626</v>
      </c>
      <c r="D6" s="82" t="s">
        <v>55</v>
      </c>
      <c r="E6" s="13">
        <v>44425</v>
      </c>
      <c r="F6" s="80" t="s">
        <v>170</v>
      </c>
      <c r="G6" s="13">
        <v>44427</v>
      </c>
      <c r="H6" s="81" t="s">
        <v>1620</v>
      </c>
      <c r="I6" s="16">
        <v>82</v>
      </c>
      <c r="J6" s="16">
        <v>41</v>
      </c>
      <c r="K6" s="16">
        <v>7</v>
      </c>
      <c r="L6" s="16">
        <v>3</v>
      </c>
      <c r="M6" s="87">
        <v>5.8834999999999997</v>
      </c>
      <c r="N6" s="76">
        <v>6</v>
      </c>
      <c r="O6" s="67">
        <v>2530</v>
      </c>
      <c r="P6" s="68">
        <f>Table224523689101112131415161718192021[[#This Row],[PEMBULATAN]]*O6</f>
        <v>15180</v>
      </c>
    </row>
    <row r="7" spans="1:16" ht="24" customHeight="1" x14ac:dyDescent="0.2">
      <c r="A7" s="94"/>
      <c r="B7" s="79"/>
      <c r="C7" s="77" t="s">
        <v>1627</v>
      </c>
      <c r="D7" s="82" t="s">
        <v>55</v>
      </c>
      <c r="E7" s="13">
        <v>44425</v>
      </c>
      <c r="F7" s="80" t="s">
        <v>170</v>
      </c>
      <c r="G7" s="13">
        <v>44427</v>
      </c>
      <c r="H7" s="81" t="s">
        <v>1620</v>
      </c>
      <c r="I7" s="16">
        <v>53</v>
      </c>
      <c r="J7" s="16">
        <v>40</v>
      </c>
      <c r="K7" s="16">
        <v>11</v>
      </c>
      <c r="L7" s="16">
        <v>3</v>
      </c>
      <c r="M7" s="87">
        <v>5.83</v>
      </c>
      <c r="N7" s="76">
        <v>6</v>
      </c>
      <c r="O7" s="67">
        <v>2530</v>
      </c>
      <c r="P7" s="68">
        <f>Table224523689101112131415161718192021[[#This Row],[PEMBULATAN]]*O7</f>
        <v>15180</v>
      </c>
    </row>
    <row r="8" spans="1:16" ht="24" customHeight="1" x14ac:dyDescent="0.2">
      <c r="A8" s="94"/>
      <c r="B8" s="79"/>
      <c r="C8" s="77" t="s">
        <v>1628</v>
      </c>
      <c r="D8" s="82" t="s">
        <v>55</v>
      </c>
      <c r="E8" s="13">
        <v>44425</v>
      </c>
      <c r="F8" s="80" t="s">
        <v>170</v>
      </c>
      <c r="G8" s="13">
        <v>44427</v>
      </c>
      <c r="H8" s="81" t="s">
        <v>1620</v>
      </c>
      <c r="I8" s="16">
        <v>68</v>
      </c>
      <c r="J8" s="16">
        <v>40</v>
      </c>
      <c r="K8" s="16">
        <v>15</v>
      </c>
      <c r="L8" s="16">
        <v>5</v>
      </c>
      <c r="M8" s="87">
        <v>10.199999999999999</v>
      </c>
      <c r="N8" s="76">
        <v>10</v>
      </c>
      <c r="O8" s="67">
        <v>2530</v>
      </c>
      <c r="P8" s="68">
        <f>Table224523689101112131415161718192021[[#This Row],[PEMBULATAN]]*O8</f>
        <v>25300</v>
      </c>
    </row>
    <row r="9" spans="1:16" ht="24" customHeight="1" x14ac:dyDescent="0.2">
      <c r="A9" s="94"/>
      <c r="B9" s="79"/>
      <c r="C9" s="77" t="s">
        <v>1629</v>
      </c>
      <c r="D9" s="82" t="s">
        <v>55</v>
      </c>
      <c r="E9" s="13">
        <v>44425</v>
      </c>
      <c r="F9" s="80" t="s">
        <v>170</v>
      </c>
      <c r="G9" s="13">
        <v>44427</v>
      </c>
      <c r="H9" s="81" t="s">
        <v>1620</v>
      </c>
      <c r="I9" s="16">
        <v>32</v>
      </c>
      <c r="J9" s="16">
        <v>22</v>
      </c>
      <c r="K9" s="16">
        <v>21</v>
      </c>
      <c r="L9" s="16">
        <v>3</v>
      </c>
      <c r="M9" s="87">
        <v>3.6960000000000002</v>
      </c>
      <c r="N9" s="76">
        <v>4</v>
      </c>
      <c r="O9" s="67">
        <v>2530</v>
      </c>
      <c r="P9" s="68">
        <f>Table224523689101112131415161718192021[[#This Row],[PEMBULATAN]]*O9</f>
        <v>10120</v>
      </c>
    </row>
    <row r="10" spans="1:16" ht="24" customHeight="1" x14ac:dyDescent="0.2">
      <c r="A10" s="94"/>
      <c r="B10" s="79"/>
      <c r="C10" s="77" t="s">
        <v>1630</v>
      </c>
      <c r="D10" s="82" t="s">
        <v>55</v>
      </c>
      <c r="E10" s="13">
        <v>44425</v>
      </c>
      <c r="F10" s="80" t="s">
        <v>170</v>
      </c>
      <c r="G10" s="13">
        <v>44427</v>
      </c>
      <c r="H10" s="81" t="s">
        <v>1620</v>
      </c>
      <c r="I10" s="16">
        <v>36</v>
      </c>
      <c r="J10" s="16">
        <v>36</v>
      </c>
      <c r="K10" s="16">
        <v>29</v>
      </c>
      <c r="L10" s="16">
        <v>8</v>
      </c>
      <c r="M10" s="87">
        <v>9.3960000000000008</v>
      </c>
      <c r="N10" s="76">
        <v>9</v>
      </c>
      <c r="O10" s="67">
        <v>2530</v>
      </c>
      <c r="P10" s="68">
        <f>Table224523689101112131415161718192021[[#This Row],[PEMBULATAN]]*O10</f>
        <v>22770</v>
      </c>
    </row>
    <row r="11" spans="1:16" ht="24" customHeight="1" x14ac:dyDescent="0.2">
      <c r="A11" s="94"/>
      <c r="B11" s="79"/>
      <c r="C11" s="77" t="s">
        <v>1631</v>
      </c>
      <c r="D11" s="82" t="s">
        <v>55</v>
      </c>
      <c r="E11" s="13">
        <v>44425</v>
      </c>
      <c r="F11" s="80" t="s">
        <v>170</v>
      </c>
      <c r="G11" s="13">
        <v>44427</v>
      </c>
      <c r="H11" s="81" t="s">
        <v>1620</v>
      </c>
      <c r="I11" s="16">
        <v>44</v>
      </c>
      <c r="J11" s="16">
        <v>39</v>
      </c>
      <c r="K11" s="16">
        <v>19</v>
      </c>
      <c r="L11" s="16">
        <v>2</v>
      </c>
      <c r="M11" s="87">
        <v>8.1509999999999998</v>
      </c>
      <c r="N11" s="76">
        <v>8</v>
      </c>
      <c r="O11" s="67">
        <v>2530</v>
      </c>
      <c r="P11" s="68">
        <f>Table224523689101112131415161718192021[[#This Row],[PEMBULATAN]]*O11</f>
        <v>20240</v>
      </c>
    </row>
    <row r="12" spans="1:16" ht="24" customHeight="1" x14ac:dyDescent="0.2">
      <c r="A12" s="94"/>
      <c r="B12" s="79"/>
      <c r="C12" s="77" t="s">
        <v>1632</v>
      </c>
      <c r="D12" s="82" t="s">
        <v>55</v>
      </c>
      <c r="E12" s="13">
        <v>44425</v>
      </c>
      <c r="F12" s="80" t="s">
        <v>170</v>
      </c>
      <c r="G12" s="13">
        <v>44427</v>
      </c>
      <c r="H12" s="81" t="s">
        <v>1620</v>
      </c>
      <c r="I12" s="16">
        <v>96</v>
      </c>
      <c r="J12" s="16">
        <v>13</v>
      </c>
      <c r="K12" s="16">
        <v>13</v>
      </c>
      <c r="L12" s="16">
        <v>5</v>
      </c>
      <c r="M12" s="87">
        <v>4.056</v>
      </c>
      <c r="N12" s="76">
        <v>5</v>
      </c>
      <c r="O12" s="67">
        <v>2530</v>
      </c>
      <c r="P12" s="68">
        <f>Table224523689101112131415161718192021[[#This Row],[PEMBULATAN]]*O12</f>
        <v>12650</v>
      </c>
    </row>
    <row r="13" spans="1:16" ht="24" customHeight="1" x14ac:dyDescent="0.2">
      <c r="A13" s="94"/>
      <c r="B13" s="79"/>
      <c r="C13" s="77" t="s">
        <v>1633</v>
      </c>
      <c r="D13" s="82" t="s">
        <v>55</v>
      </c>
      <c r="E13" s="13">
        <v>44425</v>
      </c>
      <c r="F13" s="80" t="s">
        <v>170</v>
      </c>
      <c r="G13" s="13">
        <v>44427</v>
      </c>
      <c r="H13" s="81" t="s">
        <v>1620</v>
      </c>
      <c r="I13" s="16">
        <v>108</v>
      </c>
      <c r="J13" s="16">
        <v>12</v>
      </c>
      <c r="K13" s="16">
        <v>12</v>
      </c>
      <c r="L13" s="16">
        <v>1</v>
      </c>
      <c r="M13" s="87">
        <v>3.8879999999999999</v>
      </c>
      <c r="N13" s="76">
        <v>4</v>
      </c>
      <c r="O13" s="67">
        <v>2530</v>
      </c>
      <c r="P13" s="68">
        <f>Table224523689101112131415161718192021[[#This Row],[PEMBULATAN]]*O13</f>
        <v>10120</v>
      </c>
    </row>
    <row r="14" spans="1:16" ht="24" customHeight="1" x14ac:dyDescent="0.2">
      <c r="A14" s="94"/>
      <c r="B14" s="79"/>
      <c r="C14" s="77" t="s">
        <v>1634</v>
      </c>
      <c r="D14" s="82" t="s">
        <v>55</v>
      </c>
      <c r="E14" s="13">
        <v>44425</v>
      </c>
      <c r="F14" s="80" t="s">
        <v>170</v>
      </c>
      <c r="G14" s="13">
        <v>44427</v>
      </c>
      <c r="H14" s="81" t="s">
        <v>1620</v>
      </c>
      <c r="I14" s="16">
        <v>41</v>
      </c>
      <c r="J14" s="16">
        <v>19</v>
      </c>
      <c r="K14" s="16">
        <v>14</v>
      </c>
      <c r="L14" s="16">
        <v>9</v>
      </c>
      <c r="M14" s="87">
        <v>2.7265000000000001</v>
      </c>
      <c r="N14" s="76">
        <v>9</v>
      </c>
      <c r="O14" s="67">
        <v>2530</v>
      </c>
      <c r="P14" s="68">
        <f>Table224523689101112131415161718192021[[#This Row],[PEMBULATAN]]*O14</f>
        <v>22770</v>
      </c>
    </row>
    <row r="15" spans="1:16" ht="24" customHeight="1" x14ac:dyDescent="0.2">
      <c r="A15" s="94"/>
      <c r="B15" s="79"/>
      <c r="C15" s="77" t="s">
        <v>1635</v>
      </c>
      <c r="D15" s="82" t="s">
        <v>55</v>
      </c>
      <c r="E15" s="13">
        <v>44425</v>
      </c>
      <c r="F15" s="80" t="s">
        <v>170</v>
      </c>
      <c r="G15" s="13">
        <v>44427</v>
      </c>
      <c r="H15" s="81" t="s">
        <v>1620</v>
      </c>
      <c r="I15" s="16">
        <v>115</v>
      </c>
      <c r="J15" s="16">
        <v>19</v>
      </c>
      <c r="K15" s="16">
        <v>5</v>
      </c>
      <c r="L15" s="16">
        <v>4</v>
      </c>
      <c r="M15" s="87">
        <v>2.7312500000000002</v>
      </c>
      <c r="N15" s="76">
        <v>4</v>
      </c>
      <c r="O15" s="67">
        <v>2530</v>
      </c>
      <c r="P15" s="68">
        <f>Table224523689101112131415161718192021[[#This Row],[PEMBULATAN]]*O15</f>
        <v>10120</v>
      </c>
    </row>
    <row r="16" spans="1:16" ht="24" customHeight="1" x14ac:dyDescent="0.2">
      <c r="A16" s="94"/>
      <c r="B16" s="79"/>
      <c r="C16" s="77" t="s">
        <v>1636</v>
      </c>
      <c r="D16" s="82" t="s">
        <v>55</v>
      </c>
      <c r="E16" s="13">
        <v>44425</v>
      </c>
      <c r="F16" s="80" t="s">
        <v>170</v>
      </c>
      <c r="G16" s="13">
        <v>44427</v>
      </c>
      <c r="H16" s="81" t="s">
        <v>1620</v>
      </c>
      <c r="I16" s="16">
        <v>129</v>
      </c>
      <c r="J16" s="16">
        <v>22</v>
      </c>
      <c r="K16" s="16">
        <v>10</v>
      </c>
      <c r="L16" s="16">
        <v>1</v>
      </c>
      <c r="M16" s="87">
        <v>7.0949999999999998</v>
      </c>
      <c r="N16" s="76">
        <v>7</v>
      </c>
      <c r="O16" s="67">
        <v>2530</v>
      </c>
      <c r="P16" s="68">
        <f>Table224523689101112131415161718192021[[#This Row],[PEMBULATAN]]*O16</f>
        <v>17710</v>
      </c>
    </row>
    <row r="17" spans="1:16" ht="24" customHeight="1" x14ac:dyDescent="0.2">
      <c r="A17" s="94"/>
      <c r="B17" s="79"/>
      <c r="C17" s="77" t="s">
        <v>1637</v>
      </c>
      <c r="D17" s="82" t="s">
        <v>55</v>
      </c>
      <c r="E17" s="13">
        <v>44425</v>
      </c>
      <c r="F17" s="80" t="s">
        <v>170</v>
      </c>
      <c r="G17" s="13">
        <v>44427</v>
      </c>
      <c r="H17" s="81" t="s">
        <v>1620</v>
      </c>
      <c r="I17" s="16">
        <v>61</v>
      </c>
      <c r="J17" s="16">
        <v>42</v>
      </c>
      <c r="K17" s="16">
        <v>2</v>
      </c>
      <c r="L17" s="16">
        <v>1</v>
      </c>
      <c r="M17" s="87">
        <v>1.2809999999999999</v>
      </c>
      <c r="N17" s="76">
        <v>1</v>
      </c>
      <c r="O17" s="67">
        <v>2530</v>
      </c>
      <c r="P17" s="68">
        <f>Table224523689101112131415161718192021[[#This Row],[PEMBULATAN]]*O17</f>
        <v>2530</v>
      </c>
    </row>
    <row r="18" spans="1:16" ht="24" customHeight="1" x14ac:dyDescent="0.2">
      <c r="A18" s="94"/>
      <c r="B18" s="79"/>
      <c r="C18" s="77" t="s">
        <v>1638</v>
      </c>
      <c r="D18" s="82" t="s">
        <v>55</v>
      </c>
      <c r="E18" s="13">
        <v>44425</v>
      </c>
      <c r="F18" s="80" t="s">
        <v>170</v>
      </c>
      <c r="G18" s="13">
        <v>44427</v>
      </c>
      <c r="H18" s="81" t="s">
        <v>1620</v>
      </c>
      <c r="I18" s="16">
        <v>83</v>
      </c>
      <c r="J18" s="16">
        <v>42</v>
      </c>
      <c r="K18" s="16">
        <v>6</v>
      </c>
      <c r="L18" s="16">
        <v>3</v>
      </c>
      <c r="M18" s="87">
        <v>5.2290000000000001</v>
      </c>
      <c r="N18" s="76">
        <v>5</v>
      </c>
      <c r="O18" s="67">
        <v>2530</v>
      </c>
      <c r="P18" s="68">
        <f>Table224523689101112131415161718192021[[#This Row],[PEMBULATAN]]*O18</f>
        <v>12650</v>
      </c>
    </row>
    <row r="19" spans="1:16" ht="24" customHeight="1" x14ac:dyDescent="0.2">
      <c r="A19" s="94"/>
      <c r="B19" s="79"/>
      <c r="C19" s="77" t="s">
        <v>1639</v>
      </c>
      <c r="D19" s="82" t="s">
        <v>55</v>
      </c>
      <c r="E19" s="13">
        <v>44425</v>
      </c>
      <c r="F19" s="80" t="s">
        <v>170</v>
      </c>
      <c r="G19" s="13">
        <v>44427</v>
      </c>
      <c r="H19" s="81" t="s">
        <v>1620</v>
      </c>
      <c r="I19" s="16">
        <v>124</v>
      </c>
      <c r="J19" s="16">
        <v>11</v>
      </c>
      <c r="K19" s="16">
        <v>9</v>
      </c>
      <c r="L19" s="16">
        <v>2</v>
      </c>
      <c r="M19" s="87">
        <v>3.069</v>
      </c>
      <c r="N19" s="76">
        <v>3</v>
      </c>
      <c r="O19" s="67">
        <v>2530</v>
      </c>
      <c r="P19" s="68">
        <f>Table224523689101112131415161718192021[[#This Row],[PEMBULATAN]]*O19</f>
        <v>7590</v>
      </c>
    </row>
    <row r="20" spans="1:16" ht="24" customHeight="1" x14ac:dyDescent="0.2">
      <c r="A20" s="94"/>
      <c r="B20" s="79"/>
      <c r="C20" s="77" t="s">
        <v>1640</v>
      </c>
      <c r="D20" s="82" t="s">
        <v>55</v>
      </c>
      <c r="E20" s="13">
        <v>44425</v>
      </c>
      <c r="F20" s="80" t="s">
        <v>170</v>
      </c>
      <c r="G20" s="13">
        <v>44427</v>
      </c>
      <c r="H20" s="81" t="s">
        <v>1620</v>
      </c>
      <c r="I20" s="16">
        <v>42</v>
      </c>
      <c r="J20" s="16">
        <v>42</v>
      </c>
      <c r="K20" s="16">
        <v>29</v>
      </c>
      <c r="L20" s="16">
        <v>1</v>
      </c>
      <c r="M20" s="87">
        <v>12.789</v>
      </c>
      <c r="N20" s="76">
        <v>13</v>
      </c>
      <c r="O20" s="67">
        <v>2530</v>
      </c>
      <c r="P20" s="68">
        <f>Table224523689101112131415161718192021[[#This Row],[PEMBULATAN]]*O20</f>
        <v>32890</v>
      </c>
    </row>
    <row r="21" spans="1:16" ht="24" customHeight="1" x14ac:dyDescent="0.2">
      <c r="A21" s="94"/>
      <c r="B21" s="79"/>
      <c r="C21" s="77" t="s">
        <v>1641</v>
      </c>
      <c r="D21" s="82" t="s">
        <v>55</v>
      </c>
      <c r="E21" s="13">
        <v>44425</v>
      </c>
      <c r="F21" s="80" t="s">
        <v>170</v>
      </c>
      <c r="G21" s="13">
        <v>44427</v>
      </c>
      <c r="H21" s="81" t="s">
        <v>1620</v>
      </c>
      <c r="I21" s="16">
        <v>21</v>
      </c>
      <c r="J21" s="16">
        <v>27</v>
      </c>
      <c r="K21" s="16">
        <v>27</v>
      </c>
      <c r="L21" s="16">
        <v>1</v>
      </c>
      <c r="M21" s="87">
        <v>3.8272499999999998</v>
      </c>
      <c r="N21" s="76">
        <v>4</v>
      </c>
      <c r="O21" s="67">
        <v>2530</v>
      </c>
      <c r="P21" s="68">
        <f>Table224523689101112131415161718192021[[#This Row],[PEMBULATAN]]*O21</f>
        <v>10120</v>
      </c>
    </row>
    <row r="22" spans="1:16" ht="24" customHeight="1" x14ac:dyDescent="0.2">
      <c r="A22" s="94"/>
      <c r="B22" s="79"/>
      <c r="C22" s="77" t="s">
        <v>1642</v>
      </c>
      <c r="D22" s="82" t="s">
        <v>55</v>
      </c>
      <c r="E22" s="13">
        <v>44425</v>
      </c>
      <c r="F22" s="80" t="s">
        <v>170</v>
      </c>
      <c r="G22" s="13">
        <v>44427</v>
      </c>
      <c r="H22" s="81" t="s">
        <v>1620</v>
      </c>
      <c r="I22" s="16">
        <v>49</v>
      </c>
      <c r="J22" s="16">
        <v>28</v>
      </c>
      <c r="K22" s="16">
        <v>4</v>
      </c>
      <c r="L22" s="16">
        <v>1</v>
      </c>
      <c r="M22" s="87">
        <v>1.3720000000000001</v>
      </c>
      <c r="N22" s="76">
        <v>2</v>
      </c>
      <c r="O22" s="67">
        <v>2530</v>
      </c>
      <c r="P22" s="68">
        <f>Table224523689101112131415161718192021[[#This Row],[PEMBULATAN]]*O22</f>
        <v>5060</v>
      </c>
    </row>
    <row r="23" spans="1:16" ht="24" customHeight="1" x14ac:dyDescent="0.2">
      <c r="A23" s="94"/>
      <c r="B23" s="79"/>
      <c r="C23" s="77" t="s">
        <v>1643</v>
      </c>
      <c r="D23" s="82" t="s">
        <v>55</v>
      </c>
      <c r="E23" s="13">
        <v>44425</v>
      </c>
      <c r="F23" s="80" t="s">
        <v>170</v>
      </c>
      <c r="G23" s="13">
        <v>44427</v>
      </c>
      <c r="H23" s="81" t="s">
        <v>1620</v>
      </c>
      <c r="I23" s="16">
        <v>45</v>
      </c>
      <c r="J23" s="16">
        <v>45</v>
      </c>
      <c r="K23" s="16">
        <v>30</v>
      </c>
      <c r="L23" s="16">
        <v>1</v>
      </c>
      <c r="M23" s="87">
        <v>15.1875</v>
      </c>
      <c r="N23" s="76">
        <v>15</v>
      </c>
      <c r="O23" s="67">
        <v>2530</v>
      </c>
      <c r="P23" s="68">
        <f>Table224523689101112131415161718192021[[#This Row],[PEMBULATAN]]*O23</f>
        <v>37950</v>
      </c>
    </row>
    <row r="24" spans="1:16" ht="24" customHeight="1" x14ac:dyDescent="0.2">
      <c r="A24" s="94"/>
      <c r="B24" s="79"/>
      <c r="C24" s="77" t="s">
        <v>1644</v>
      </c>
      <c r="D24" s="82" t="s">
        <v>55</v>
      </c>
      <c r="E24" s="13">
        <v>44425</v>
      </c>
      <c r="F24" s="80" t="s">
        <v>170</v>
      </c>
      <c r="G24" s="13">
        <v>44427</v>
      </c>
      <c r="H24" s="81" t="s">
        <v>1620</v>
      </c>
      <c r="I24" s="16">
        <v>127</v>
      </c>
      <c r="J24" s="16">
        <v>43</v>
      </c>
      <c r="K24" s="16">
        <v>62</v>
      </c>
      <c r="L24" s="16">
        <v>7</v>
      </c>
      <c r="M24" s="87">
        <v>84.645499999999998</v>
      </c>
      <c r="N24" s="76">
        <v>85</v>
      </c>
      <c r="O24" s="67">
        <v>2530</v>
      </c>
      <c r="P24" s="68">
        <f>Table224523689101112131415161718192021[[#This Row],[PEMBULATAN]]*O24</f>
        <v>215050</v>
      </c>
    </row>
    <row r="25" spans="1:16" ht="24" customHeight="1" x14ac:dyDescent="0.2">
      <c r="A25" s="94"/>
      <c r="B25" s="79"/>
      <c r="C25" s="77" t="s">
        <v>1645</v>
      </c>
      <c r="D25" s="82" t="s">
        <v>55</v>
      </c>
      <c r="E25" s="13">
        <v>44425</v>
      </c>
      <c r="F25" s="80" t="s">
        <v>170</v>
      </c>
      <c r="G25" s="13">
        <v>44427</v>
      </c>
      <c r="H25" s="81" t="s">
        <v>1620</v>
      </c>
      <c r="I25" s="16">
        <v>64</v>
      </c>
      <c r="J25" s="16">
        <v>22</v>
      </c>
      <c r="K25" s="16">
        <v>42</v>
      </c>
      <c r="L25" s="16">
        <v>15</v>
      </c>
      <c r="M25" s="87">
        <v>14.784000000000001</v>
      </c>
      <c r="N25" s="76">
        <v>15</v>
      </c>
      <c r="O25" s="67">
        <v>2530</v>
      </c>
      <c r="P25" s="68">
        <f>Table224523689101112131415161718192021[[#This Row],[PEMBULATAN]]*O25</f>
        <v>37950</v>
      </c>
    </row>
    <row r="26" spans="1:16" ht="24" customHeight="1" x14ac:dyDescent="0.2">
      <c r="A26" s="94"/>
      <c r="B26" s="79"/>
      <c r="C26" s="77" t="s">
        <v>1646</v>
      </c>
      <c r="D26" s="82" t="s">
        <v>55</v>
      </c>
      <c r="E26" s="13">
        <v>44425</v>
      </c>
      <c r="F26" s="80" t="s">
        <v>170</v>
      </c>
      <c r="G26" s="13">
        <v>44427</v>
      </c>
      <c r="H26" s="81" t="s">
        <v>1620</v>
      </c>
      <c r="I26" s="16">
        <v>42</v>
      </c>
      <c r="J26" s="16">
        <v>26</v>
      </c>
      <c r="K26" s="16">
        <v>47</v>
      </c>
      <c r="L26" s="16">
        <v>9</v>
      </c>
      <c r="M26" s="87">
        <v>12.831</v>
      </c>
      <c r="N26" s="76">
        <v>13</v>
      </c>
      <c r="O26" s="67">
        <v>2530</v>
      </c>
      <c r="P26" s="68">
        <f>Table224523689101112131415161718192021[[#This Row],[PEMBULATAN]]*O26</f>
        <v>32890</v>
      </c>
    </row>
    <row r="27" spans="1:16" ht="24" customHeight="1" x14ac:dyDescent="0.2">
      <c r="A27" s="94"/>
      <c r="B27" s="79"/>
      <c r="C27" s="77" t="s">
        <v>1647</v>
      </c>
      <c r="D27" s="82" t="s">
        <v>55</v>
      </c>
      <c r="E27" s="13">
        <v>44425</v>
      </c>
      <c r="F27" s="80" t="s">
        <v>170</v>
      </c>
      <c r="G27" s="13">
        <v>44427</v>
      </c>
      <c r="H27" s="81" t="s">
        <v>1620</v>
      </c>
      <c r="I27" s="16">
        <v>115</v>
      </c>
      <c r="J27" s="16">
        <v>26</v>
      </c>
      <c r="K27" s="16">
        <v>4</v>
      </c>
      <c r="L27" s="16">
        <v>3</v>
      </c>
      <c r="M27" s="87">
        <v>2.99</v>
      </c>
      <c r="N27" s="76">
        <v>3</v>
      </c>
      <c r="O27" s="67">
        <v>2530</v>
      </c>
      <c r="P27" s="68">
        <f>Table224523689101112131415161718192021[[#This Row],[PEMBULATAN]]*O27</f>
        <v>7590</v>
      </c>
    </row>
    <row r="28" spans="1:16" ht="24" customHeight="1" x14ac:dyDescent="0.2">
      <c r="A28" s="94"/>
      <c r="B28" s="79"/>
      <c r="C28" s="77" t="s">
        <v>1648</v>
      </c>
      <c r="D28" s="82" t="s">
        <v>55</v>
      </c>
      <c r="E28" s="13">
        <v>44425</v>
      </c>
      <c r="F28" s="80" t="s">
        <v>170</v>
      </c>
      <c r="G28" s="13">
        <v>44427</v>
      </c>
      <c r="H28" s="81" t="s">
        <v>1620</v>
      </c>
      <c r="I28" s="16">
        <v>116</v>
      </c>
      <c r="J28" s="16">
        <v>78</v>
      </c>
      <c r="K28" s="16">
        <v>1</v>
      </c>
      <c r="L28" s="16">
        <v>2</v>
      </c>
      <c r="M28" s="87">
        <v>2.262</v>
      </c>
      <c r="N28" s="76">
        <v>2</v>
      </c>
      <c r="O28" s="67">
        <v>2530</v>
      </c>
      <c r="P28" s="68">
        <f>Table224523689101112131415161718192021[[#This Row],[PEMBULATAN]]*O28</f>
        <v>5060</v>
      </c>
    </row>
    <row r="29" spans="1:16" ht="24" customHeight="1" x14ac:dyDescent="0.2">
      <c r="A29" s="94"/>
      <c r="B29" s="79"/>
      <c r="C29" s="77" t="s">
        <v>1649</v>
      </c>
      <c r="D29" s="82" t="s">
        <v>55</v>
      </c>
      <c r="E29" s="13">
        <v>44425</v>
      </c>
      <c r="F29" s="80" t="s">
        <v>170</v>
      </c>
      <c r="G29" s="13">
        <v>44427</v>
      </c>
      <c r="H29" s="81" t="s">
        <v>1620</v>
      </c>
      <c r="I29" s="16">
        <v>139</v>
      </c>
      <c r="J29" s="16">
        <v>15</v>
      </c>
      <c r="K29" s="16">
        <v>9</v>
      </c>
      <c r="L29" s="16">
        <v>3</v>
      </c>
      <c r="M29" s="87">
        <v>4.6912500000000001</v>
      </c>
      <c r="N29" s="76">
        <v>5</v>
      </c>
      <c r="O29" s="67">
        <v>2530</v>
      </c>
      <c r="P29" s="68">
        <f>Table224523689101112131415161718192021[[#This Row],[PEMBULATAN]]*O29</f>
        <v>12650</v>
      </c>
    </row>
    <row r="30" spans="1:16" ht="24" customHeight="1" x14ac:dyDescent="0.2">
      <c r="A30" s="94"/>
      <c r="B30" s="79"/>
      <c r="C30" s="77" t="s">
        <v>1650</v>
      </c>
      <c r="D30" s="82" t="s">
        <v>55</v>
      </c>
      <c r="E30" s="13">
        <v>44425</v>
      </c>
      <c r="F30" s="80" t="s">
        <v>170</v>
      </c>
      <c r="G30" s="13">
        <v>44427</v>
      </c>
      <c r="H30" s="81" t="s">
        <v>1620</v>
      </c>
      <c r="I30" s="16">
        <v>100</v>
      </c>
      <c r="J30" s="16">
        <v>53</v>
      </c>
      <c r="K30" s="16">
        <v>40</v>
      </c>
      <c r="L30" s="16">
        <v>30</v>
      </c>
      <c r="M30" s="87">
        <v>53</v>
      </c>
      <c r="N30" s="76">
        <v>53</v>
      </c>
      <c r="O30" s="67">
        <v>2530</v>
      </c>
      <c r="P30" s="68">
        <f>Table224523689101112131415161718192021[[#This Row],[PEMBULATAN]]*O30</f>
        <v>134090</v>
      </c>
    </row>
    <row r="31" spans="1:16" ht="24" customHeight="1" x14ac:dyDescent="0.2">
      <c r="A31" s="94"/>
      <c r="B31" s="79"/>
      <c r="C31" s="77" t="s">
        <v>1651</v>
      </c>
      <c r="D31" s="82" t="s">
        <v>55</v>
      </c>
      <c r="E31" s="13">
        <v>44425</v>
      </c>
      <c r="F31" s="80" t="s">
        <v>170</v>
      </c>
      <c r="G31" s="13">
        <v>44427</v>
      </c>
      <c r="H31" s="81" t="s">
        <v>1620</v>
      </c>
      <c r="I31" s="16">
        <v>101</v>
      </c>
      <c r="J31" s="16">
        <v>66</v>
      </c>
      <c r="K31" s="16">
        <v>22</v>
      </c>
      <c r="L31" s="16">
        <v>13</v>
      </c>
      <c r="M31" s="87">
        <v>36.662999999999997</v>
      </c>
      <c r="N31" s="76">
        <v>37</v>
      </c>
      <c r="O31" s="67">
        <v>2530</v>
      </c>
      <c r="P31" s="68">
        <f>Table224523689101112131415161718192021[[#This Row],[PEMBULATAN]]*O31</f>
        <v>93610</v>
      </c>
    </row>
    <row r="32" spans="1:16" ht="24" customHeight="1" x14ac:dyDescent="0.2">
      <c r="A32" s="94"/>
      <c r="B32" s="79"/>
      <c r="C32" s="77" t="s">
        <v>1652</v>
      </c>
      <c r="D32" s="82" t="s">
        <v>55</v>
      </c>
      <c r="E32" s="13">
        <v>44425</v>
      </c>
      <c r="F32" s="80" t="s">
        <v>170</v>
      </c>
      <c r="G32" s="13">
        <v>44427</v>
      </c>
      <c r="H32" s="81" t="s">
        <v>1620</v>
      </c>
      <c r="I32" s="16">
        <v>60</v>
      </c>
      <c r="J32" s="16">
        <v>66</v>
      </c>
      <c r="K32" s="16">
        <v>22</v>
      </c>
      <c r="L32" s="16">
        <v>6</v>
      </c>
      <c r="M32" s="87">
        <v>21.78</v>
      </c>
      <c r="N32" s="76">
        <v>22</v>
      </c>
      <c r="O32" s="67">
        <v>2530</v>
      </c>
      <c r="P32" s="68">
        <f>Table224523689101112131415161718192021[[#This Row],[PEMBULATAN]]*O32</f>
        <v>55660</v>
      </c>
    </row>
    <row r="33" spans="1:16" ht="24" customHeight="1" x14ac:dyDescent="0.2">
      <c r="A33" s="94"/>
      <c r="B33" s="79"/>
      <c r="C33" s="77" t="s">
        <v>1653</v>
      </c>
      <c r="D33" s="82" t="s">
        <v>55</v>
      </c>
      <c r="E33" s="13">
        <v>44425</v>
      </c>
      <c r="F33" s="80" t="s">
        <v>170</v>
      </c>
      <c r="G33" s="13">
        <v>44427</v>
      </c>
      <c r="H33" s="81" t="s">
        <v>1620</v>
      </c>
      <c r="I33" s="16">
        <v>100</v>
      </c>
      <c r="J33" s="16">
        <v>45</v>
      </c>
      <c r="K33" s="16">
        <v>42</v>
      </c>
      <c r="L33" s="16">
        <v>11</v>
      </c>
      <c r="M33" s="87">
        <v>47.25</v>
      </c>
      <c r="N33" s="76">
        <v>47</v>
      </c>
      <c r="O33" s="67">
        <v>2530</v>
      </c>
      <c r="P33" s="68">
        <f>Table224523689101112131415161718192021[[#This Row],[PEMBULATAN]]*O33</f>
        <v>118910</v>
      </c>
    </row>
    <row r="34" spans="1:16" ht="24" customHeight="1" x14ac:dyDescent="0.2">
      <c r="A34" s="94"/>
      <c r="B34" s="79"/>
      <c r="C34" s="77" t="s">
        <v>1654</v>
      </c>
      <c r="D34" s="82" t="s">
        <v>55</v>
      </c>
      <c r="E34" s="13">
        <v>44425</v>
      </c>
      <c r="F34" s="80" t="s">
        <v>170</v>
      </c>
      <c r="G34" s="13">
        <v>44427</v>
      </c>
      <c r="H34" s="81" t="s">
        <v>1620</v>
      </c>
      <c r="I34" s="16">
        <v>98</v>
      </c>
      <c r="J34" s="16">
        <v>57</v>
      </c>
      <c r="K34" s="16">
        <v>28</v>
      </c>
      <c r="L34" s="16">
        <v>18</v>
      </c>
      <c r="M34" s="87">
        <v>39.101999999999997</v>
      </c>
      <c r="N34" s="76">
        <v>39</v>
      </c>
      <c r="O34" s="67">
        <v>2530</v>
      </c>
      <c r="P34" s="68">
        <f>Table224523689101112131415161718192021[[#This Row],[PEMBULATAN]]*O34</f>
        <v>98670</v>
      </c>
    </row>
    <row r="35" spans="1:16" ht="24" customHeight="1" x14ac:dyDescent="0.2">
      <c r="A35" s="94"/>
      <c r="B35" s="79"/>
      <c r="C35" s="77" t="s">
        <v>1655</v>
      </c>
      <c r="D35" s="82" t="s">
        <v>55</v>
      </c>
      <c r="E35" s="13">
        <v>44425</v>
      </c>
      <c r="F35" s="80" t="s">
        <v>170</v>
      </c>
      <c r="G35" s="13">
        <v>44427</v>
      </c>
      <c r="H35" s="81" t="s">
        <v>1620</v>
      </c>
      <c r="I35" s="16">
        <v>100</v>
      </c>
      <c r="J35" s="16">
        <v>51</v>
      </c>
      <c r="K35" s="16">
        <v>42</v>
      </c>
      <c r="L35" s="16">
        <v>14</v>
      </c>
      <c r="M35" s="87">
        <v>53.55</v>
      </c>
      <c r="N35" s="76">
        <v>54</v>
      </c>
      <c r="O35" s="67">
        <v>2530</v>
      </c>
      <c r="P35" s="68">
        <f>Table224523689101112131415161718192021[[#This Row],[PEMBULATAN]]*O35</f>
        <v>136620</v>
      </c>
    </row>
    <row r="36" spans="1:16" ht="24" customHeight="1" x14ac:dyDescent="0.2">
      <c r="A36" s="94"/>
      <c r="B36" s="79"/>
      <c r="C36" s="77" t="s">
        <v>1656</v>
      </c>
      <c r="D36" s="82" t="s">
        <v>55</v>
      </c>
      <c r="E36" s="13">
        <v>44425</v>
      </c>
      <c r="F36" s="80" t="s">
        <v>170</v>
      </c>
      <c r="G36" s="13">
        <v>44427</v>
      </c>
      <c r="H36" s="81" t="s">
        <v>1620</v>
      </c>
      <c r="I36" s="16">
        <v>92</v>
      </c>
      <c r="J36" s="16">
        <v>57</v>
      </c>
      <c r="K36" s="16">
        <v>33</v>
      </c>
      <c r="L36" s="16">
        <v>23</v>
      </c>
      <c r="M36" s="87">
        <v>43.262999999999998</v>
      </c>
      <c r="N36" s="76">
        <v>43</v>
      </c>
      <c r="O36" s="67">
        <v>2530</v>
      </c>
      <c r="P36" s="68">
        <f>Table224523689101112131415161718192021[[#This Row],[PEMBULATAN]]*O36</f>
        <v>108790</v>
      </c>
    </row>
    <row r="37" spans="1:16" ht="24" customHeight="1" x14ac:dyDescent="0.2">
      <c r="A37" s="94"/>
      <c r="B37" s="79"/>
      <c r="C37" s="77" t="s">
        <v>1657</v>
      </c>
      <c r="D37" s="82" t="s">
        <v>55</v>
      </c>
      <c r="E37" s="13">
        <v>44425</v>
      </c>
      <c r="F37" s="80" t="s">
        <v>170</v>
      </c>
      <c r="G37" s="13">
        <v>44427</v>
      </c>
      <c r="H37" s="81" t="s">
        <v>1620</v>
      </c>
      <c r="I37" s="16">
        <v>72</v>
      </c>
      <c r="J37" s="16">
        <v>44</v>
      </c>
      <c r="K37" s="16">
        <v>32</v>
      </c>
      <c r="L37" s="16">
        <v>5</v>
      </c>
      <c r="M37" s="87">
        <v>25.344000000000001</v>
      </c>
      <c r="N37" s="76">
        <v>26</v>
      </c>
      <c r="O37" s="67">
        <v>2530</v>
      </c>
      <c r="P37" s="68">
        <f>Table224523689101112131415161718192021[[#This Row],[PEMBULATAN]]*O37</f>
        <v>65780</v>
      </c>
    </row>
    <row r="38" spans="1:16" ht="24" customHeight="1" x14ac:dyDescent="0.2">
      <c r="A38" s="94"/>
      <c r="B38" s="79"/>
      <c r="C38" s="77" t="s">
        <v>1658</v>
      </c>
      <c r="D38" s="82" t="s">
        <v>55</v>
      </c>
      <c r="E38" s="13">
        <v>44425</v>
      </c>
      <c r="F38" s="80" t="s">
        <v>170</v>
      </c>
      <c r="G38" s="13">
        <v>44427</v>
      </c>
      <c r="H38" s="81" t="s">
        <v>1620</v>
      </c>
      <c r="I38" s="16">
        <v>95</v>
      </c>
      <c r="J38" s="16">
        <v>54</v>
      </c>
      <c r="K38" s="16">
        <v>32</v>
      </c>
      <c r="L38" s="16">
        <v>20</v>
      </c>
      <c r="M38" s="87">
        <v>41.04</v>
      </c>
      <c r="N38" s="76">
        <v>41</v>
      </c>
      <c r="O38" s="67">
        <v>2530</v>
      </c>
      <c r="P38" s="68">
        <f>Table224523689101112131415161718192021[[#This Row],[PEMBULATAN]]*O38</f>
        <v>103730</v>
      </c>
    </row>
    <row r="39" spans="1:16" ht="24" customHeight="1" x14ac:dyDescent="0.2">
      <c r="A39" s="94"/>
      <c r="B39" s="79"/>
      <c r="C39" s="77" t="s">
        <v>1659</v>
      </c>
      <c r="D39" s="82" t="s">
        <v>55</v>
      </c>
      <c r="E39" s="13">
        <v>44425</v>
      </c>
      <c r="F39" s="80" t="s">
        <v>170</v>
      </c>
      <c r="G39" s="13">
        <v>44427</v>
      </c>
      <c r="H39" s="81" t="s">
        <v>1620</v>
      </c>
      <c r="I39" s="16">
        <v>92</v>
      </c>
      <c r="J39" s="16">
        <v>47</v>
      </c>
      <c r="K39" s="16">
        <v>48</v>
      </c>
      <c r="L39" s="16">
        <v>20</v>
      </c>
      <c r="M39" s="87">
        <v>51.887999999999998</v>
      </c>
      <c r="N39" s="76">
        <v>52</v>
      </c>
      <c r="O39" s="67">
        <v>2530</v>
      </c>
      <c r="P39" s="68">
        <f>Table224523689101112131415161718192021[[#This Row],[PEMBULATAN]]*O39</f>
        <v>131560</v>
      </c>
    </row>
    <row r="40" spans="1:16" ht="24" customHeight="1" x14ac:dyDescent="0.2">
      <c r="A40" s="94"/>
      <c r="B40" s="79"/>
      <c r="C40" s="77" t="s">
        <v>1660</v>
      </c>
      <c r="D40" s="82" t="s">
        <v>55</v>
      </c>
      <c r="E40" s="13">
        <v>44425</v>
      </c>
      <c r="F40" s="80" t="s">
        <v>170</v>
      </c>
      <c r="G40" s="13">
        <v>44427</v>
      </c>
      <c r="H40" s="81" t="s">
        <v>1620</v>
      </c>
      <c r="I40" s="16">
        <v>80</v>
      </c>
      <c r="J40" s="16">
        <v>50</v>
      </c>
      <c r="K40" s="16">
        <v>20</v>
      </c>
      <c r="L40" s="16">
        <v>7</v>
      </c>
      <c r="M40" s="87">
        <v>20</v>
      </c>
      <c r="N40" s="76">
        <v>20</v>
      </c>
      <c r="O40" s="67">
        <v>2530</v>
      </c>
      <c r="P40" s="68">
        <f>Table224523689101112131415161718192021[[#This Row],[PEMBULATAN]]*O40</f>
        <v>50600</v>
      </c>
    </row>
    <row r="41" spans="1:16" ht="24" customHeight="1" x14ac:dyDescent="0.2">
      <c r="A41" s="94"/>
      <c r="B41" s="79"/>
      <c r="C41" s="77" t="s">
        <v>1661</v>
      </c>
      <c r="D41" s="82" t="s">
        <v>55</v>
      </c>
      <c r="E41" s="13">
        <v>44425</v>
      </c>
      <c r="F41" s="80" t="s">
        <v>170</v>
      </c>
      <c r="G41" s="13">
        <v>44427</v>
      </c>
      <c r="H41" s="81" t="s">
        <v>1620</v>
      </c>
      <c r="I41" s="16">
        <v>85</v>
      </c>
      <c r="J41" s="16">
        <v>53</v>
      </c>
      <c r="K41" s="16">
        <v>30</v>
      </c>
      <c r="L41" s="16">
        <v>11</v>
      </c>
      <c r="M41" s="87">
        <v>33.787500000000001</v>
      </c>
      <c r="N41" s="76">
        <v>34</v>
      </c>
      <c r="O41" s="67">
        <v>2530</v>
      </c>
      <c r="P41" s="68">
        <f>Table224523689101112131415161718192021[[#This Row],[PEMBULATAN]]*O41</f>
        <v>86020</v>
      </c>
    </row>
    <row r="42" spans="1:16" ht="24" customHeight="1" x14ac:dyDescent="0.2">
      <c r="A42" s="94"/>
      <c r="B42" s="79"/>
      <c r="C42" s="77" t="s">
        <v>1662</v>
      </c>
      <c r="D42" s="82" t="s">
        <v>55</v>
      </c>
      <c r="E42" s="13">
        <v>44425</v>
      </c>
      <c r="F42" s="80" t="s">
        <v>170</v>
      </c>
      <c r="G42" s="13">
        <v>44427</v>
      </c>
      <c r="H42" s="81" t="s">
        <v>1620</v>
      </c>
      <c r="I42" s="16">
        <v>73</v>
      </c>
      <c r="J42" s="16">
        <v>53</v>
      </c>
      <c r="K42" s="16">
        <v>33</v>
      </c>
      <c r="L42" s="16">
        <v>5</v>
      </c>
      <c r="M42" s="87">
        <v>31.919250000000002</v>
      </c>
      <c r="N42" s="76">
        <v>32</v>
      </c>
      <c r="O42" s="67">
        <v>2530</v>
      </c>
      <c r="P42" s="68">
        <f>Table224523689101112131415161718192021[[#This Row],[PEMBULATAN]]*O42</f>
        <v>80960</v>
      </c>
    </row>
    <row r="43" spans="1:16" ht="24" customHeight="1" x14ac:dyDescent="0.2">
      <c r="A43" s="94"/>
      <c r="B43" s="79"/>
      <c r="C43" s="77" t="s">
        <v>1663</v>
      </c>
      <c r="D43" s="82" t="s">
        <v>55</v>
      </c>
      <c r="E43" s="13">
        <v>44425</v>
      </c>
      <c r="F43" s="80" t="s">
        <v>170</v>
      </c>
      <c r="G43" s="13">
        <v>44427</v>
      </c>
      <c r="H43" s="81" t="s">
        <v>1620</v>
      </c>
      <c r="I43" s="16">
        <v>37</v>
      </c>
      <c r="J43" s="16">
        <v>32</v>
      </c>
      <c r="K43" s="16">
        <v>22</v>
      </c>
      <c r="L43" s="16">
        <v>2</v>
      </c>
      <c r="M43" s="87">
        <v>6.5119999999999996</v>
      </c>
      <c r="N43" s="76">
        <v>7</v>
      </c>
      <c r="O43" s="67">
        <v>2530</v>
      </c>
      <c r="P43" s="68">
        <f>Table224523689101112131415161718192021[[#This Row],[PEMBULATAN]]*O43</f>
        <v>17710</v>
      </c>
    </row>
    <row r="44" spans="1:16" ht="24" customHeight="1" x14ac:dyDescent="0.2">
      <c r="A44" s="94"/>
      <c r="B44" s="79"/>
      <c r="C44" s="77" t="s">
        <v>1664</v>
      </c>
      <c r="D44" s="82" t="s">
        <v>55</v>
      </c>
      <c r="E44" s="13">
        <v>44425</v>
      </c>
      <c r="F44" s="80" t="s">
        <v>170</v>
      </c>
      <c r="G44" s="13">
        <v>44427</v>
      </c>
      <c r="H44" s="81" t="s">
        <v>1620</v>
      </c>
      <c r="I44" s="16">
        <v>100</v>
      </c>
      <c r="J44" s="16">
        <v>63</v>
      </c>
      <c r="K44" s="16">
        <v>33</v>
      </c>
      <c r="L44" s="16">
        <v>19</v>
      </c>
      <c r="M44" s="87">
        <v>51.975000000000001</v>
      </c>
      <c r="N44" s="76">
        <v>52</v>
      </c>
      <c r="O44" s="67">
        <v>2530</v>
      </c>
      <c r="P44" s="68">
        <f>Table224523689101112131415161718192021[[#This Row],[PEMBULATAN]]*O44</f>
        <v>131560</v>
      </c>
    </row>
    <row r="45" spans="1:16" ht="24" customHeight="1" x14ac:dyDescent="0.2">
      <c r="A45" s="94"/>
      <c r="B45" s="79"/>
      <c r="C45" s="77" t="s">
        <v>1665</v>
      </c>
      <c r="D45" s="82" t="s">
        <v>55</v>
      </c>
      <c r="E45" s="13">
        <v>44425</v>
      </c>
      <c r="F45" s="80" t="s">
        <v>170</v>
      </c>
      <c r="G45" s="13">
        <v>44427</v>
      </c>
      <c r="H45" s="81" t="s">
        <v>1620</v>
      </c>
      <c r="I45" s="16">
        <v>94</v>
      </c>
      <c r="J45" s="16">
        <v>62</v>
      </c>
      <c r="K45" s="16">
        <v>22</v>
      </c>
      <c r="L45" s="16">
        <v>11</v>
      </c>
      <c r="M45" s="87">
        <v>32.054000000000002</v>
      </c>
      <c r="N45" s="76">
        <v>32</v>
      </c>
      <c r="O45" s="67">
        <v>2530</v>
      </c>
      <c r="P45" s="68">
        <f>Table224523689101112131415161718192021[[#This Row],[PEMBULATAN]]*O45</f>
        <v>80960</v>
      </c>
    </row>
    <row r="46" spans="1:16" ht="24" customHeight="1" x14ac:dyDescent="0.2">
      <c r="A46" s="94"/>
      <c r="B46" s="79"/>
      <c r="C46" s="77" t="s">
        <v>1666</v>
      </c>
      <c r="D46" s="82" t="s">
        <v>55</v>
      </c>
      <c r="E46" s="13">
        <v>44425</v>
      </c>
      <c r="F46" s="80" t="s">
        <v>170</v>
      </c>
      <c r="G46" s="13">
        <v>44427</v>
      </c>
      <c r="H46" s="81" t="s">
        <v>1620</v>
      </c>
      <c r="I46" s="16">
        <v>100</v>
      </c>
      <c r="J46" s="16">
        <v>57</v>
      </c>
      <c r="K46" s="16">
        <v>22</v>
      </c>
      <c r="L46" s="16">
        <v>17</v>
      </c>
      <c r="M46" s="87">
        <v>31.35</v>
      </c>
      <c r="N46" s="76">
        <v>32</v>
      </c>
      <c r="O46" s="67">
        <v>2530</v>
      </c>
      <c r="P46" s="68">
        <f>Table224523689101112131415161718192021[[#This Row],[PEMBULATAN]]*O46</f>
        <v>80960</v>
      </c>
    </row>
    <row r="47" spans="1:16" ht="24" customHeight="1" x14ac:dyDescent="0.2">
      <c r="A47" s="94"/>
      <c r="B47" s="79"/>
      <c r="C47" s="77" t="s">
        <v>1667</v>
      </c>
      <c r="D47" s="82" t="s">
        <v>55</v>
      </c>
      <c r="E47" s="13">
        <v>44425</v>
      </c>
      <c r="F47" s="80" t="s">
        <v>170</v>
      </c>
      <c r="G47" s="13">
        <v>44427</v>
      </c>
      <c r="H47" s="81" t="s">
        <v>1620</v>
      </c>
      <c r="I47" s="16">
        <v>50</v>
      </c>
      <c r="J47" s="16">
        <v>26</v>
      </c>
      <c r="K47" s="16">
        <v>32</v>
      </c>
      <c r="L47" s="16">
        <v>2</v>
      </c>
      <c r="M47" s="87">
        <v>10.4</v>
      </c>
      <c r="N47" s="76">
        <v>11</v>
      </c>
      <c r="O47" s="67">
        <v>2530</v>
      </c>
      <c r="P47" s="68">
        <f>Table224523689101112131415161718192021[[#This Row],[PEMBULATAN]]*O47</f>
        <v>27830</v>
      </c>
    </row>
    <row r="48" spans="1:16" ht="24" customHeight="1" x14ac:dyDescent="0.2">
      <c r="A48" s="94"/>
      <c r="B48" s="79"/>
      <c r="C48" s="77" t="s">
        <v>1668</v>
      </c>
      <c r="D48" s="82" t="s">
        <v>55</v>
      </c>
      <c r="E48" s="13">
        <v>44425</v>
      </c>
      <c r="F48" s="80" t="s">
        <v>170</v>
      </c>
      <c r="G48" s="13">
        <v>44427</v>
      </c>
      <c r="H48" s="81" t="s">
        <v>1620</v>
      </c>
      <c r="I48" s="16">
        <v>52</v>
      </c>
      <c r="J48" s="16">
        <v>51</v>
      </c>
      <c r="K48" s="16">
        <v>20</v>
      </c>
      <c r="L48" s="16">
        <v>4</v>
      </c>
      <c r="M48" s="87">
        <v>13.26</v>
      </c>
      <c r="N48" s="76">
        <v>13</v>
      </c>
      <c r="O48" s="67">
        <v>2530</v>
      </c>
      <c r="P48" s="68">
        <f>Table224523689101112131415161718192021[[#This Row],[PEMBULATAN]]*O48</f>
        <v>32890</v>
      </c>
    </row>
    <row r="49" spans="1:16" ht="24" customHeight="1" x14ac:dyDescent="0.2">
      <c r="A49" s="94"/>
      <c r="B49" s="79"/>
      <c r="C49" s="77" t="s">
        <v>1669</v>
      </c>
      <c r="D49" s="82" t="s">
        <v>55</v>
      </c>
      <c r="E49" s="13">
        <v>44425</v>
      </c>
      <c r="F49" s="80" t="s">
        <v>170</v>
      </c>
      <c r="G49" s="13">
        <v>44427</v>
      </c>
      <c r="H49" s="81" t="s">
        <v>1620</v>
      </c>
      <c r="I49" s="16">
        <v>72</v>
      </c>
      <c r="J49" s="16">
        <v>62</v>
      </c>
      <c r="K49" s="16">
        <v>21</v>
      </c>
      <c r="L49" s="16">
        <v>7</v>
      </c>
      <c r="M49" s="87">
        <v>23.436</v>
      </c>
      <c r="N49" s="76">
        <v>24</v>
      </c>
      <c r="O49" s="67">
        <v>2530</v>
      </c>
      <c r="P49" s="68">
        <f>Table224523689101112131415161718192021[[#This Row],[PEMBULATAN]]*O49</f>
        <v>60720</v>
      </c>
    </row>
    <row r="50" spans="1:16" ht="24" customHeight="1" x14ac:dyDescent="0.2">
      <c r="A50" s="94"/>
      <c r="B50" s="79"/>
      <c r="C50" s="77" t="s">
        <v>1670</v>
      </c>
      <c r="D50" s="82" t="s">
        <v>55</v>
      </c>
      <c r="E50" s="13">
        <v>44425</v>
      </c>
      <c r="F50" s="80" t="s">
        <v>170</v>
      </c>
      <c r="G50" s="13">
        <v>44427</v>
      </c>
      <c r="H50" s="81" t="s">
        <v>1620</v>
      </c>
      <c r="I50" s="16">
        <v>41</v>
      </c>
      <c r="J50" s="16">
        <v>12</v>
      </c>
      <c r="K50" s="16">
        <v>51</v>
      </c>
      <c r="L50" s="16">
        <v>3</v>
      </c>
      <c r="M50" s="87">
        <v>6.2729999999999997</v>
      </c>
      <c r="N50" s="76">
        <v>6</v>
      </c>
      <c r="O50" s="67">
        <v>2530</v>
      </c>
      <c r="P50" s="68">
        <f>Table224523689101112131415161718192021[[#This Row],[PEMBULATAN]]*O50</f>
        <v>15180</v>
      </c>
    </row>
    <row r="51" spans="1:16" ht="24" customHeight="1" x14ac:dyDescent="0.2">
      <c r="A51" s="94"/>
      <c r="B51" s="79"/>
      <c r="C51" s="77" t="s">
        <v>1671</v>
      </c>
      <c r="D51" s="82" t="s">
        <v>55</v>
      </c>
      <c r="E51" s="13">
        <v>44425</v>
      </c>
      <c r="F51" s="80" t="s">
        <v>170</v>
      </c>
      <c r="G51" s="13">
        <v>44427</v>
      </c>
      <c r="H51" s="81" t="s">
        <v>1620</v>
      </c>
      <c r="I51" s="16">
        <v>22</v>
      </c>
      <c r="J51" s="16">
        <v>15</v>
      </c>
      <c r="K51" s="16">
        <v>5</v>
      </c>
      <c r="L51" s="16">
        <v>3</v>
      </c>
      <c r="M51" s="87">
        <v>0.41249999999999998</v>
      </c>
      <c r="N51" s="76">
        <v>3</v>
      </c>
      <c r="O51" s="67">
        <v>2530</v>
      </c>
      <c r="P51" s="68">
        <f>Table224523689101112131415161718192021[[#This Row],[PEMBULATAN]]*O51</f>
        <v>7590</v>
      </c>
    </row>
    <row r="52" spans="1:16" ht="24" customHeight="1" x14ac:dyDescent="0.2">
      <c r="A52" s="94"/>
      <c r="B52" s="79"/>
      <c r="C52" s="77" t="s">
        <v>1672</v>
      </c>
      <c r="D52" s="82" t="s">
        <v>55</v>
      </c>
      <c r="E52" s="13">
        <v>44425</v>
      </c>
      <c r="F52" s="80" t="s">
        <v>170</v>
      </c>
      <c r="G52" s="13">
        <v>44427</v>
      </c>
      <c r="H52" s="81" t="s">
        <v>1620</v>
      </c>
      <c r="I52" s="16">
        <v>59</v>
      </c>
      <c r="J52" s="16">
        <v>35</v>
      </c>
      <c r="K52" s="16">
        <v>20</v>
      </c>
      <c r="L52" s="16">
        <v>6</v>
      </c>
      <c r="M52" s="87">
        <v>10.324999999999999</v>
      </c>
      <c r="N52" s="76">
        <v>11</v>
      </c>
      <c r="O52" s="67">
        <v>2530</v>
      </c>
      <c r="P52" s="68">
        <f>Table224523689101112131415161718192021[[#This Row],[PEMBULATAN]]*O52</f>
        <v>27830</v>
      </c>
    </row>
    <row r="53" spans="1:16" ht="24" customHeight="1" x14ac:dyDescent="0.2">
      <c r="A53" s="94"/>
      <c r="B53" s="79"/>
      <c r="C53" s="77" t="s">
        <v>1673</v>
      </c>
      <c r="D53" s="82" t="s">
        <v>55</v>
      </c>
      <c r="E53" s="13">
        <v>44425</v>
      </c>
      <c r="F53" s="80" t="s">
        <v>170</v>
      </c>
      <c r="G53" s="13">
        <v>44427</v>
      </c>
      <c r="H53" s="81" t="s">
        <v>1620</v>
      </c>
      <c r="I53" s="16">
        <v>80</v>
      </c>
      <c r="J53" s="16">
        <v>60</v>
      </c>
      <c r="K53" s="16">
        <v>34</v>
      </c>
      <c r="L53" s="16">
        <v>10</v>
      </c>
      <c r="M53" s="87">
        <v>40.799999999999997</v>
      </c>
      <c r="N53" s="76">
        <v>41</v>
      </c>
      <c r="O53" s="67">
        <v>2530</v>
      </c>
      <c r="P53" s="68">
        <f>Table224523689101112131415161718192021[[#This Row],[PEMBULATAN]]*O53</f>
        <v>103730</v>
      </c>
    </row>
    <row r="54" spans="1:16" ht="24" customHeight="1" x14ac:dyDescent="0.2">
      <c r="A54" s="94"/>
      <c r="B54" s="79"/>
      <c r="C54" s="77" t="s">
        <v>1674</v>
      </c>
      <c r="D54" s="82" t="s">
        <v>55</v>
      </c>
      <c r="E54" s="13">
        <v>44425</v>
      </c>
      <c r="F54" s="80" t="s">
        <v>170</v>
      </c>
      <c r="G54" s="13">
        <v>44427</v>
      </c>
      <c r="H54" s="81" t="s">
        <v>1620</v>
      </c>
      <c r="I54" s="16">
        <v>84</v>
      </c>
      <c r="J54" s="16">
        <v>57</v>
      </c>
      <c r="K54" s="16">
        <v>17</v>
      </c>
      <c r="L54" s="16">
        <v>6</v>
      </c>
      <c r="M54" s="87">
        <v>20.349</v>
      </c>
      <c r="N54" s="76">
        <v>21</v>
      </c>
      <c r="O54" s="67">
        <v>2530</v>
      </c>
      <c r="P54" s="68">
        <f>Table224523689101112131415161718192021[[#This Row],[PEMBULATAN]]*O54</f>
        <v>53130</v>
      </c>
    </row>
    <row r="55" spans="1:16" ht="24" customHeight="1" x14ac:dyDescent="0.2">
      <c r="A55" s="94"/>
      <c r="B55" s="79"/>
      <c r="C55" s="77" t="s">
        <v>1675</v>
      </c>
      <c r="D55" s="82" t="s">
        <v>55</v>
      </c>
      <c r="E55" s="13">
        <v>44425</v>
      </c>
      <c r="F55" s="80" t="s">
        <v>170</v>
      </c>
      <c r="G55" s="13">
        <v>44427</v>
      </c>
      <c r="H55" s="81" t="s">
        <v>1620</v>
      </c>
      <c r="I55" s="16">
        <v>97</v>
      </c>
      <c r="J55" s="16">
        <v>61</v>
      </c>
      <c r="K55" s="16">
        <v>40</v>
      </c>
      <c r="L55" s="16">
        <v>15</v>
      </c>
      <c r="M55" s="87">
        <v>59.17</v>
      </c>
      <c r="N55" s="76">
        <v>59</v>
      </c>
      <c r="O55" s="67">
        <v>2530</v>
      </c>
      <c r="P55" s="68">
        <f>Table224523689101112131415161718192021[[#This Row],[PEMBULATAN]]*O55</f>
        <v>149270</v>
      </c>
    </row>
    <row r="56" spans="1:16" ht="24" customHeight="1" x14ac:dyDescent="0.2">
      <c r="A56" s="94"/>
      <c r="B56" s="79"/>
      <c r="C56" s="77" t="s">
        <v>1676</v>
      </c>
      <c r="D56" s="82" t="s">
        <v>55</v>
      </c>
      <c r="E56" s="13">
        <v>44425</v>
      </c>
      <c r="F56" s="80" t="s">
        <v>170</v>
      </c>
      <c r="G56" s="13">
        <v>44427</v>
      </c>
      <c r="H56" s="81" t="s">
        <v>1620</v>
      </c>
      <c r="I56" s="16">
        <v>100</v>
      </c>
      <c r="J56" s="16">
        <v>58</v>
      </c>
      <c r="K56" s="16">
        <v>26</v>
      </c>
      <c r="L56" s="16">
        <v>21</v>
      </c>
      <c r="M56" s="87">
        <v>37.700000000000003</v>
      </c>
      <c r="N56" s="76">
        <v>38</v>
      </c>
      <c r="O56" s="67">
        <v>2530</v>
      </c>
      <c r="P56" s="68">
        <f>Table224523689101112131415161718192021[[#This Row],[PEMBULATAN]]*O56</f>
        <v>96140</v>
      </c>
    </row>
    <row r="57" spans="1:16" ht="24" customHeight="1" x14ac:dyDescent="0.2">
      <c r="A57" s="94"/>
      <c r="B57" s="79"/>
      <c r="C57" s="77" t="s">
        <v>1677</v>
      </c>
      <c r="D57" s="82" t="s">
        <v>55</v>
      </c>
      <c r="E57" s="13">
        <v>44425</v>
      </c>
      <c r="F57" s="80" t="s">
        <v>170</v>
      </c>
      <c r="G57" s="13">
        <v>44427</v>
      </c>
      <c r="H57" s="81" t="s">
        <v>1620</v>
      </c>
      <c r="I57" s="16">
        <v>90</v>
      </c>
      <c r="J57" s="16">
        <v>57</v>
      </c>
      <c r="K57" s="16">
        <v>28</v>
      </c>
      <c r="L57" s="16">
        <v>17</v>
      </c>
      <c r="M57" s="87">
        <v>35.909999999999997</v>
      </c>
      <c r="N57" s="76">
        <v>36</v>
      </c>
      <c r="O57" s="67">
        <v>2530</v>
      </c>
      <c r="P57" s="68">
        <f>Table224523689101112131415161718192021[[#This Row],[PEMBULATAN]]*O57</f>
        <v>91080</v>
      </c>
    </row>
    <row r="58" spans="1:16" ht="24" customHeight="1" x14ac:dyDescent="0.2">
      <c r="A58" s="94"/>
      <c r="B58" s="79"/>
      <c r="C58" s="77" t="s">
        <v>1678</v>
      </c>
      <c r="D58" s="82" t="s">
        <v>55</v>
      </c>
      <c r="E58" s="13">
        <v>44425</v>
      </c>
      <c r="F58" s="80" t="s">
        <v>170</v>
      </c>
      <c r="G58" s="13">
        <v>44427</v>
      </c>
      <c r="H58" s="81" t="s">
        <v>1620</v>
      </c>
      <c r="I58" s="16">
        <v>81</v>
      </c>
      <c r="J58" s="16">
        <v>53</v>
      </c>
      <c r="K58" s="16">
        <v>32</v>
      </c>
      <c r="L58" s="16">
        <v>11</v>
      </c>
      <c r="M58" s="87">
        <v>34.344000000000001</v>
      </c>
      <c r="N58" s="76">
        <v>35</v>
      </c>
      <c r="O58" s="67">
        <v>2530</v>
      </c>
      <c r="P58" s="68">
        <f>Table224523689101112131415161718192021[[#This Row],[PEMBULATAN]]*O58</f>
        <v>88550</v>
      </c>
    </row>
    <row r="59" spans="1:16" ht="24" customHeight="1" x14ac:dyDescent="0.2">
      <c r="A59" s="94"/>
      <c r="B59" s="79"/>
      <c r="C59" s="77" t="s">
        <v>1679</v>
      </c>
      <c r="D59" s="82" t="s">
        <v>55</v>
      </c>
      <c r="E59" s="13">
        <v>44425</v>
      </c>
      <c r="F59" s="80" t="s">
        <v>170</v>
      </c>
      <c r="G59" s="13">
        <v>44427</v>
      </c>
      <c r="H59" s="81" t="s">
        <v>1620</v>
      </c>
      <c r="I59" s="16">
        <v>90</v>
      </c>
      <c r="J59" s="16">
        <v>62</v>
      </c>
      <c r="K59" s="16">
        <v>20</v>
      </c>
      <c r="L59" s="16">
        <v>11</v>
      </c>
      <c r="M59" s="87">
        <v>27.9</v>
      </c>
      <c r="N59" s="76">
        <v>28</v>
      </c>
      <c r="O59" s="67">
        <v>2530</v>
      </c>
      <c r="P59" s="68">
        <f>Table224523689101112131415161718192021[[#This Row],[PEMBULATAN]]*O59</f>
        <v>70840</v>
      </c>
    </row>
    <row r="60" spans="1:16" ht="24" customHeight="1" x14ac:dyDescent="0.2">
      <c r="A60" s="94"/>
      <c r="B60" s="79"/>
      <c r="C60" s="77" t="s">
        <v>1680</v>
      </c>
      <c r="D60" s="82" t="s">
        <v>55</v>
      </c>
      <c r="E60" s="13">
        <v>44425</v>
      </c>
      <c r="F60" s="80" t="s">
        <v>170</v>
      </c>
      <c r="G60" s="13">
        <v>44427</v>
      </c>
      <c r="H60" s="81" t="s">
        <v>1620</v>
      </c>
      <c r="I60" s="16">
        <v>47</v>
      </c>
      <c r="J60" s="16">
        <v>30</v>
      </c>
      <c r="K60" s="16">
        <v>24</v>
      </c>
      <c r="L60" s="16">
        <v>3</v>
      </c>
      <c r="M60" s="87">
        <v>8.4600000000000009</v>
      </c>
      <c r="N60" s="76">
        <v>8</v>
      </c>
      <c r="O60" s="67">
        <v>2530</v>
      </c>
      <c r="P60" s="68">
        <f>Table224523689101112131415161718192021[[#This Row],[PEMBULATAN]]*O60</f>
        <v>20240</v>
      </c>
    </row>
    <row r="61" spans="1:16" ht="24" customHeight="1" x14ac:dyDescent="0.2">
      <c r="A61" s="94"/>
      <c r="B61" s="79"/>
      <c r="C61" s="77" t="s">
        <v>1681</v>
      </c>
      <c r="D61" s="82" t="s">
        <v>55</v>
      </c>
      <c r="E61" s="13">
        <v>44425</v>
      </c>
      <c r="F61" s="80" t="s">
        <v>170</v>
      </c>
      <c r="G61" s="13">
        <v>44427</v>
      </c>
      <c r="H61" s="81" t="s">
        <v>1620</v>
      </c>
      <c r="I61" s="16">
        <v>99</v>
      </c>
      <c r="J61" s="16">
        <v>56</v>
      </c>
      <c r="K61" s="16">
        <v>37</v>
      </c>
      <c r="L61" s="16">
        <v>24</v>
      </c>
      <c r="M61" s="87">
        <v>51.281999999999996</v>
      </c>
      <c r="N61" s="76">
        <v>51</v>
      </c>
      <c r="O61" s="67">
        <v>2530</v>
      </c>
      <c r="P61" s="68">
        <f>Table224523689101112131415161718192021[[#This Row],[PEMBULATAN]]*O61</f>
        <v>129030</v>
      </c>
    </row>
    <row r="62" spans="1:16" ht="24" customHeight="1" x14ac:dyDescent="0.2">
      <c r="A62" s="94"/>
      <c r="B62" s="79"/>
      <c r="C62" s="77" t="s">
        <v>1682</v>
      </c>
      <c r="D62" s="82" t="s">
        <v>55</v>
      </c>
      <c r="E62" s="13">
        <v>44425</v>
      </c>
      <c r="F62" s="80" t="s">
        <v>170</v>
      </c>
      <c r="G62" s="13">
        <v>44427</v>
      </c>
      <c r="H62" s="81" t="s">
        <v>1620</v>
      </c>
      <c r="I62" s="16">
        <v>100</v>
      </c>
      <c r="J62" s="16">
        <v>64</v>
      </c>
      <c r="K62" s="16">
        <v>31</v>
      </c>
      <c r="L62" s="16">
        <v>20</v>
      </c>
      <c r="M62" s="87">
        <v>49.6</v>
      </c>
      <c r="N62" s="76">
        <v>50</v>
      </c>
      <c r="O62" s="67">
        <v>2530</v>
      </c>
      <c r="P62" s="68">
        <f>Table224523689101112131415161718192021[[#This Row],[PEMBULATAN]]*O62</f>
        <v>126500</v>
      </c>
    </row>
    <row r="63" spans="1:16" ht="24" customHeight="1" x14ac:dyDescent="0.2">
      <c r="A63" s="94"/>
      <c r="B63" s="79"/>
      <c r="C63" s="77" t="s">
        <v>1683</v>
      </c>
      <c r="D63" s="82" t="s">
        <v>55</v>
      </c>
      <c r="E63" s="13">
        <v>44425</v>
      </c>
      <c r="F63" s="80" t="s">
        <v>170</v>
      </c>
      <c r="G63" s="13">
        <v>44427</v>
      </c>
      <c r="H63" s="81" t="s">
        <v>1620</v>
      </c>
      <c r="I63" s="16">
        <v>90</v>
      </c>
      <c r="J63" s="16">
        <v>61</v>
      </c>
      <c r="K63" s="16">
        <v>21</v>
      </c>
      <c r="L63" s="16">
        <v>10</v>
      </c>
      <c r="M63" s="87">
        <v>28.822500000000002</v>
      </c>
      <c r="N63" s="76">
        <v>29</v>
      </c>
      <c r="O63" s="67">
        <v>2530</v>
      </c>
      <c r="P63" s="68">
        <f>Table224523689101112131415161718192021[[#This Row],[PEMBULATAN]]*O63</f>
        <v>73370</v>
      </c>
    </row>
    <row r="64" spans="1:16" ht="24" customHeight="1" x14ac:dyDescent="0.2">
      <c r="A64" s="94"/>
      <c r="B64" s="79"/>
      <c r="C64" s="77" t="s">
        <v>1684</v>
      </c>
      <c r="D64" s="82" t="s">
        <v>55</v>
      </c>
      <c r="E64" s="13">
        <v>44425</v>
      </c>
      <c r="F64" s="80" t="s">
        <v>170</v>
      </c>
      <c r="G64" s="13">
        <v>44427</v>
      </c>
      <c r="H64" s="81" t="s">
        <v>1620</v>
      </c>
      <c r="I64" s="16">
        <v>102</v>
      </c>
      <c r="J64" s="16">
        <v>67</v>
      </c>
      <c r="K64" s="16">
        <v>28</v>
      </c>
      <c r="L64" s="16">
        <v>20</v>
      </c>
      <c r="M64" s="87">
        <v>47.838000000000001</v>
      </c>
      <c r="N64" s="76">
        <v>48</v>
      </c>
      <c r="O64" s="67">
        <v>2530</v>
      </c>
      <c r="P64" s="68">
        <f>Table224523689101112131415161718192021[[#This Row],[PEMBULATAN]]*O64</f>
        <v>121440</v>
      </c>
    </row>
    <row r="65" spans="1:16" ht="24" customHeight="1" x14ac:dyDescent="0.2">
      <c r="A65" s="94"/>
      <c r="B65" s="79"/>
      <c r="C65" s="77" t="s">
        <v>1685</v>
      </c>
      <c r="D65" s="82" t="s">
        <v>55</v>
      </c>
      <c r="E65" s="13">
        <v>44425</v>
      </c>
      <c r="F65" s="80" t="s">
        <v>170</v>
      </c>
      <c r="G65" s="13">
        <v>44427</v>
      </c>
      <c r="H65" s="81" t="s">
        <v>1620</v>
      </c>
      <c r="I65" s="16">
        <v>98</v>
      </c>
      <c r="J65" s="16">
        <v>63</v>
      </c>
      <c r="K65" s="16">
        <v>25</v>
      </c>
      <c r="L65" s="16">
        <v>19</v>
      </c>
      <c r="M65" s="87">
        <v>38.587499999999999</v>
      </c>
      <c r="N65" s="76">
        <v>39</v>
      </c>
      <c r="O65" s="67">
        <v>2530</v>
      </c>
      <c r="P65" s="68">
        <f>Table224523689101112131415161718192021[[#This Row],[PEMBULATAN]]*O65</f>
        <v>98670</v>
      </c>
    </row>
    <row r="66" spans="1:16" ht="24" customHeight="1" x14ac:dyDescent="0.2">
      <c r="A66" s="94"/>
      <c r="B66" s="79"/>
      <c r="C66" s="77" t="s">
        <v>1686</v>
      </c>
      <c r="D66" s="82" t="s">
        <v>55</v>
      </c>
      <c r="E66" s="13">
        <v>44425</v>
      </c>
      <c r="F66" s="80" t="s">
        <v>170</v>
      </c>
      <c r="G66" s="13">
        <v>44427</v>
      </c>
      <c r="H66" s="81" t="s">
        <v>1620</v>
      </c>
      <c r="I66" s="16">
        <v>62</v>
      </c>
      <c r="J66" s="16">
        <v>48</v>
      </c>
      <c r="K66" s="16">
        <v>26</v>
      </c>
      <c r="L66" s="16">
        <v>9</v>
      </c>
      <c r="M66" s="87">
        <v>19.344000000000001</v>
      </c>
      <c r="N66" s="76">
        <v>20</v>
      </c>
      <c r="O66" s="67">
        <v>2530</v>
      </c>
      <c r="P66" s="68">
        <f>Table224523689101112131415161718192021[[#This Row],[PEMBULATAN]]*O66</f>
        <v>50600</v>
      </c>
    </row>
    <row r="67" spans="1:16" ht="24" customHeight="1" x14ac:dyDescent="0.2">
      <c r="A67" s="94"/>
      <c r="B67" s="79"/>
      <c r="C67" s="77" t="s">
        <v>1687</v>
      </c>
      <c r="D67" s="82" t="s">
        <v>55</v>
      </c>
      <c r="E67" s="13">
        <v>44425</v>
      </c>
      <c r="F67" s="80" t="s">
        <v>170</v>
      </c>
      <c r="G67" s="13">
        <v>44427</v>
      </c>
      <c r="H67" s="81" t="s">
        <v>1620</v>
      </c>
      <c r="I67" s="16">
        <v>87</v>
      </c>
      <c r="J67" s="16">
        <v>53</v>
      </c>
      <c r="K67" s="16">
        <v>30</v>
      </c>
      <c r="L67" s="16">
        <v>10</v>
      </c>
      <c r="M67" s="87">
        <v>34.582500000000003</v>
      </c>
      <c r="N67" s="76">
        <v>35</v>
      </c>
      <c r="O67" s="67">
        <v>2530</v>
      </c>
      <c r="P67" s="68">
        <f>Table224523689101112131415161718192021[[#This Row],[PEMBULATAN]]*O67</f>
        <v>88550</v>
      </c>
    </row>
    <row r="68" spans="1:16" ht="24" customHeight="1" x14ac:dyDescent="0.2">
      <c r="A68" s="94"/>
      <c r="B68" s="79"/>
      <c r="C68" s="77" t="s">
        <v>1688</v>
      </c>
      <c r="D68" s="82" t="s">
        <v>55</v>
      </c>
      <c r="E68" s="13">
        <v>44425</v>
      </c>
      <c r="F68" s="80" t="s">
        <v>170</v>
      </c>
      <c r="G68" s="13">
        <v>44427</v>
      </c>
      <c r="H68" s="81" t="s">
        <v>1620</v>
      </c>
      <c r="I68" s="16">
        <v>90</v>
      </c>
      <c r="J68" s="16">
        <v>42</v>
      </c>
      <c r="K68" s="16">
        <v>30</v>
      </c>
      <c r="L68" s="16">
        <v>7</v>
      </c>
      <c r="M68" s="87">
        <v>28.35</v>
      </c>
      <c r="N68" s="76">
        <v>29</v>
      </c>
      <c r="O68" s="67">
        <v>2530</v>
      </c>
      <c r="P68" s="68">
        <f>Table224523689101112131415161718192021[[#This Row],[PEMBULATAN]]*O68</f>
        <v>73370</v>
      </c>
    </row>
    <row r="69" spans="1:16" ht="24" customHeight="1" x14ac:dyDescent="0.2">
      <c r="A69" s="94"/>
      <c r="B69" s="79"/>
      <c r="C69" s="77" t="s">
        <v>1689</v>
      </c>
      <c r="D69" s="82" t="s">
        <v>55</v>
      </c>
      <c r="E69" s="13">
        <v>44425</v>
      </c>
      <c r="F69" s="80" t="s">
        <v>170</v>
      </c>
      <c r="G69" s="13">
        <v>44427</v>
      </c>
      <c r="H69" s="81" t="s">
        <v>1620</v>
      </c>
      <c r="I69" s="16">
        <v>97</v>
      </c>
      <c r="J69" s="16">
        <v>62</v>
      </c>
      <c r="K69" s="16">
        <v>26</v>
      </c>
      <c r="L69" s="16">
        <v>9</v>
      </c>
      <c r="M69" s="87">
        <v>39.091000000000001</v>
      </c>
      <c r="N69" s="76">
        <v>39</v>
      </c>
      <c r="O69" s="67">
        <v>2530</v>
      </c>
      <c r="P69" s="68">
        <f>Table224523689101112131415161718192021[[#This Row],[PEMBULATAN]]*O69</f>
        <v>98670</v>
      </c>
    </row>
    <row r="70" spans="1:16" ht="24" customHeight="1" x14ac:dyDescent="0.2">
      <c r="A70" s="94"/>
      <c r="B70" s="79"/>
      <c r="C70" s="77" t="s">
        <v>1690</v>
      </c>
      <c r="D70" s="82" t="s">
        <v>55</v>
      </c>
      <c r="E70" s="13">
        <v>44425</v>
      </c>
      <c r="F70" s="80" t="s">
        <v>170</v>
      </c>
      <c r="G70" s="13">
        <v>44427</v>
      </c>
      <c r="H70" s="81" t="s">
        <v>1620</v>
      </c>
      <c r="I70" s="16">
        <v>94</v>
      </c>
      <c r="J70" s="16">
        <v>53</v>
      </c>
      <c r="K70" s="16">
        <v>30</v>
      </c>
      <c r="L70" s="16">
        <v>18</v>
      </c>
      <c r="M70" s="87">
        <v>37.365000000000002</v>
      </c>
      <c r="N70" s="76">
        <v>38</v>
      </c>
      <c r="O70" s="67">
        <v>2530</v>
      </c>
      <c r="P70" s="68">
        <f>Table224523689101112131415161718192021[[#This Row],[PEMBULATAN]]*O70</f>
        <v>96140</v>
      </c>
    </row>
    <row r="71" spans="1:16" ht="24" customHeight="1" x14ac:dyDescent="0.2">
      <c r="A71" s="94"/>
      <c r="B71" s="79"/>
      <c r="C71" s="77" t="s">
        <v>1691</v>
      </c>
      <c r="D71" s="82" t="s">
        <v>55</v>
      </c>
      <c r="E71" s="13">
        <v>44425</v>
      </c>
      <c r="F71" s="80" t="s">
        <v>170</v>
      </c>
      <c r="G71" s="13">
        <v>44427</v>
      </c>
      <c r="H71" s="81" t="s">
        <v>1620</v>
      </c>
      <c r="I71" s="16">
        <v>100</v>
      </c>
      <c r="J71" s="16">
        <v>60</v>
      </c>
      <c r="K71" s="16">
        <v>34</v>
      </c>
      <c r="L71" s="16">
        <v>24</v>
      </c>
      <c r="M71" s="87">
        <v>51</v>
      </c>
      <c r="N71" s="76">
        <v>51</v>
      </c>
      <c r="O71" s="67">
        <v>2530</v>
      </c>
      <c r="P71" s="68">
        <f>Table224523689101112131415161718192021[[#This Row],[PEMBULATAN]]*O71</f>
        <v>129030</v>
      </c>
    </row>
    <row r="72" spans="1:16" ht="24" customHeight="1" x14ac:dyDescent="0.2">
      <c r="A72" s="94"/>
      <c r="B72" s="79"/>
      <c r="C72" s="77" t="s">
        <v>1692</v>
      </c>
      <c r="D72" s="82" t="s">
        <v>55</v>
      </c>
      <c r="E72" s="13">
        <v>44425</v>
      </c>
      <c r="F72" s="80" t="s">
        <v>170</v>
      </c>
      <c r="G72" s="13">
        <v>44427</v>
      </c>
      <c r="H72" s="81" t="s">
        <v>1620</v>
      </c>
      <c r="I72" s="16">
        <v>50</v>
      </c>
      <c r="J72" s="16">
        <v>41</v>
      </c>
      <c r="K72" s="16">
        <v>17</v>
      </c>
      <c r="L72" s="16">
        <v>5</v>
      </c>
      <c r="M72" s="87">
        <v>8.7125000000000004</v>
      </c>
      <c r="N72" s="76">
        <v>9</v>
      </c>
      <c r="O72" s="67">
        <v>2530</v>
      </c>
      <c r="P72" s="68">
        <f>Table224523689101112131415161718192021[[#This Row],[PEMBULATAN]]*O72</f>
        <v>22770</v>
      </c>
    </row>
    <row r="73" spans="1:16" ht="24" customHeight="1" x14ac:dyDescent="0.2">
      <c r="A73" s="94"/>
      <c r="B73" s="79"/>
      <c r="C73" s="77" t="s">
        <v>1693</v>
      </c>
      <c r="D73" s="82" t="s">
        <v>55</v>
      </c>
      <c r="E73" s="13">
        <v>44425</v>
      </c>
      <c r="F73" s="80" t="s">
        <v>170</v>
      </c>
      <c r="G73" s="13">
        <v>44427</v>
      </c>
      <c r="H73" s="81" t="s">
        <v>1620</v>
      </c>
      <c r="I73" s="16">
        <v>55</v>
      </c>
      <c r="J73" s="16">
        <v>65</v>
      </c>
      <c r="K73" s="16">
        <v>22</v>
      </c>
      <c r="L73" s="16">
        <v>6</v>
      </c>
      <c r="M73" s="87">
        <v>19.662500000000001</v>
      </c>
      <c r="N73" s="76">
        <v>20</v>
      </c>
      <c r="O73" s="67">
        <v>2530</v>
      </c>
      <c r="P73" s="68">
        <f>Table224523689101112131415161718192021[[#This Row],[PEMBULATAN]]*O73</f>
        <v>50600</v>
      </c>
    </row>
    <row r="74" spans="1:16" ht="24" customHeight="1" x14ac:dyDescent="0.2">
      <c r="A74" s="94"/>
      <c r="B74" s="79"/>
      <c r="C74" s="77" t="s">
        <v>1694</v>
      </c>
      <c r="D74" s="82" t="s">
        <v>55</v>
      </c>
      <c r="E74" s="13">
        <v>44425</v>
      </c>
      <c r="F74" s="80" t="s">
        <v>170</v>
      </c>
      <c r="G74" s="13">
        <v>44427</v>
      </c>
      <c r="H74" s="81" t="s">
        <v>1620</v>
      </c>
      <c r="I74" s="16">
        <v>87</v>
      </c>
      <c r="J74" s="16">
        <v>66</v>
      </c>
      <c r="K74" s="16">
        <v>29</v>
      </c>
      <c r="L74" s="16">
        <v>10</v>
      </c>
      <c r="M74" s="87">
        <v>41.6295</v>
      </c>
      <c r="N74" s="76">
        <v>42</v>
      </c>
      <c r="O74" s="67">
        <v>2530</v>
      </c>
      <c r="P74" s="68">
        <f>Table224523689101112131415161718192021[[#This Row],[PEMBULATAN]]*O74</f>
        <v>106260</v>
      </c>
    </row>
    <row r="75" spans="1:16" ht="24" customHeight="1" x14ac:dyDescent="0.2">
      <c r="A75" s="94"/>
      <c r="B75" s="79"/>
      <c r="C75" s="77" t="s">
        <v>1695</v>
      </c>
      <c r="D75" s="82" t="s">
        <v>55</v>
      </c>
      <c r="E75" s="13">
        <v>44425</v>
      </c>
      <c r="F75" s="80" t="s">
        <v>170</v>
      </c>
      <c r="G75" s="13">
        <v>44427</v>
      </c>
      <c r="H75" s="81" t="s">
        <v>1620</v>
      </c>
      <c r="I75" s="16">
        <v>53</v>
      </c>
      <c r="J75" s="16">
        <v>53</v>
      </c>
      <c r="K75" s="16">
        <v>22</v>
      </c>
      <c r="L75" s="16">
        <v>5</v>
      </c>
      <c r="M75" s="87">
        <v>15.4495</v>
      </c>
      <c r="N75" s="76">
        <v>16</v>
      </c>
      <c r="O75" s="67">
        <v>2530</v>
      </c>
      <c r="P75" s="68">
        <f>Table224523689101112131415161718192021[[#This Row],[PEMBULATAN]]*O75</f>
        <v>40480</v>
      </c>
    </row>
    <row r="76" spans="1:16" ht="24" customHeight="1" x14ac:dyDescent="0.2">
      <c r="A76" s="94"/>
      <c r="B76" s="79"/>
      <c r="C76" s="77" t="s">
        <v>1696</v>
      </c>
      <c r="D76" s="82" t="s">
        <v>55</v>
      </c>
      <c r="E76" s="13">
        <v>44425</v>
      </c>
      <c r="F76" s="80" t="s">
        <v>170</v>
      </c>
      <c r="G76" s="13">
        <v>44427</v>
      </c>
      <c r="H76" s="81" t="s">
        <v>1620</v>
      </c>
      <c r="I76" s="16">
        <v>56</v>
      </c>
      <c r="J76" s="16">
        <v>36</v>
      </c>
      <c r="K76" s="16">
        <v>23</v>
      </c>
      <c r="L76" s="16">
        <v>2</v>
      </c>
      <c r="M76" s="87">
        <v>11.592000000000001</v>
      </c>
      <c r="N76" s="76">
        <v>12</v>
      </c>
      <c r="O76" s="67">
        <v>2530</v>
      </c>
      <c r="P76" s="68">
        <f>Table224523689101112131415161718192021[[#This Row],[PEMBULATAN]]*O76</f>
        <v>30360</v>
      </c>
    </row>
    <row r="77" spans="1:16" ht="24" customHeight="1" x14ac:dyDescent="0.2">
      <c r="A77" s="94"/>
      <c r="B77" s="79"/>
      <c r="C77" s="77" t="s">
        <v>1697</v>
      </c>
      <c r="D77" s="82" t="s">
        <v>55</v>
      </c>
      <c r="E77" s="13">
        <v>44425</v>
      </c>
      <c r="F77" s="80" t="s">
        <v>170</v>
      </c>
      <c r="G77" s="13">
        <v>44427</v>
      </c>
      <c r="H77" s="81" t="s">
        <v>1620</v>
      </c>
      <c r="I77" s="16">
        <v>46</v>
      </c>
      <c r="J77" s="16">
        <v>39</v>
      </c>
      <c r="K77" s="16">
        <v>15</v>
      </c>
      <c r="L77" s="16">
        <v>3</v>
      </c>
      <c r="M77" s="87">
        <v>6.7275</v>
      </c>
      <c r="N77" s="76">
        <v>7</v>
      </c>
      <c r="O77" s="67">
        <v>2530</v>
      </c>
      <c r="P77" s="68">
        <f>Table224523689101112131415161718192021[[#This Row],[PEMBULATAN]]*O77</f>
        <v>17710</v>
      </c>
    </row>
    <row r="78" spans="1:16" ht="24" customHeight="1" x14ac:dyDescent="0.2">
      <c r="A78" s="94"/>
      <c r="B78" s="79"/>
      <c r="C78" s="77" t="s">
        <v>1698</v>
      </c>
      <c r="D78" s="82" t="s">
        <v>55</v>
      </c>
      <c r="E78" s="13">
        <v>44425</v>
      </c>
      <c r="F78" s="80" t="s">
        <v>170</v>
      </c>
      <c r="G78" s="13">
        <v>44427</v>
      </c>
      <c r="H78" s="81" t="s">
        <v>1620</v>
      </c>
      <c r="I78" s="16">
        <v>87</v>
      </c>
      <c r="J78" s="16">
        <v>60</v>
      </c>
      <c r="K78" s="16">
        <v>27</v>
      </c>
      <c r="L78" s="16">
        <v>13</v>
      </c>
      <c r="M78" s="87">
        <v>35.234999999999999</v>
      </c>
      <c r="N78" s="76">
        <v>35</v>
      </c>
      <c r="O78" s="67">
        <v>2530</v>
      </c>
      <c r="P78" s="68">
        <f>Table224523689101112131415161718192021[[#This Row],[PEMBULATAN]]*O78</f>
        <v>88550</v>
      </c>
    </row>
    <row r="79" spans="1:16" ht="24" customHeight="1" x14ac:dyDescent="0.2">
      <c r="A79" s="94"/>
      <c r="B79" s="79"/>
      <c r="C79" s="77" t="s">
        <v>1699</v>
      </c>
      <c r="D79" s="82" t="s">
        <v>55</v>
      </c>
      <c r="E79" s="13">
        <v>44425</v>
      </c>
      <c r="F79" s="80" t="s">
        <v>170</v>
      </c>
      <c r="G79" s="13">
        <v>44427</v>
      </c>
      <c r="H79" s="81" t="s">
        <v>1620</v>
      </c>
      <c r="I79" s="16">
        <v>80</v>
      </c>
      <c r="J79" s="16">
        <v>44</v>
      </c>
      <c r="K79" s="16">
        <v>23</v>
      </c>
      <c r="L79" s="16">
        <v>6</v>
      </c>
      <c r="M79" s="87">
        <v>20.239999999999998</v>
      </c>
      <c r="N79" s="76">
        <v>20</v>
      </c>
      <c r="O79" s="67">
        <v>2530</v>
      </c>
      <c r="P79" s="68">
        <f>Table224523689101112131415161718192021[[#This Row],[PEMBULATAN]]*O79</f>
        <v>50600</v>
      </c>
    </row>
    <row r="80" spans="1:16" ht="24" customHeight="1" x14ac:dyDescent="0.2">
      <c r="A80" s="94"/>
      <c r="B80" s="79"/>
      <c r="C80" s="77" t="s">
        <v>1700</v>
      </c>
      <c r="D80" s="82" t="s">
        <v>55</v>
      </c>
      <c r="E80" s="13">
        <v>44425</v>
      </c>
      <c r="F80" s="80" t="s">
        <v>170</v>
      </c>
      <c r="G80" s="13">
        <v>44427</v>
      </c>
      <c r="H80" s="81" t="s">
        <v>1620</v>
      </c>
      <c r="I80" s="16">
        <v>51</v>
      </c>
      <c r="J80" s="16">
        <v>57</v>
      </c>
      <c r="K80" s="16">
        <v>21</v>
      </c>
      <c r="L80" s="16">
        <v>9</v>
      </c>
      <c r="M80" s="87">
        <v>15.261749999999999</v>
      </c>
      <c r="N80" s="76">
        <v>15</v>
      </c>
      <c r="O80" s="67">
        <v>2530</v>
      </c>
      <c r="P80" s="68">
        <f>Table224523689101112131415161718192021[[#This Row],[PEMBULATAN]]*O80</f>
        <v>37950</v>
      </c>
    </row>
    <row r="81" spans="1:16" ht="24" customHeight="1" x14ac:dyDescent="0.2">
      <c r="A81" s="94"/>
      <c r="B81" s="79"/>
      <c r="C81" s="77" t="s">
        <v>1701</v>
      </c>
      <c r="D81" s="82" t="s">
        <v>55</v>
      </c>
      <c r="E81" s="13">
        <v>44425</v>
      </c>
      <c r="F81" s="80" t="s">
        <v>170</v>
      </c>
      <c r="G81" s="13">
        <v>44427</v>
      </c>
      <c r="H81" s="81" t="s">
        <v>1620</v>
      </c>
      <c r="I81" s="16">
        <v>60</v>
      </c>
      <c r="J81" s="16">
        <v>50</v>
      </c>
      <c r="K81" s="16">
        <v>26</v>
      </c>
      <c r="L81" s="16">
        <v>9</v>
      </c>
      <c r="M81" s="87">
        <v>19.5</v>
      </c>
      <c r="N81" s="76">
        <v>20</v>
      </c>
      <c r="O81" s="67">
        <v>2530</v>
      </c>
      <c r="P81" s="68">
        <f>Table224523689101112131415161718192021[[#This Row],[PEMBULATAN]]*O81</f>
        <v>50600</v>
      </c>
    </row>
    <row r="82" spans="1:16" ht="24" customHeight="1" x14ac:dyDescent="0.2">
      <c r="A82" s="94"/>
      <c r="B82" s="79"/>
      <c r="C82" s="77" t="s">
        <v>1702</v>
      </c>
      <c r="D82" s="82" t="s">
        <v>55</v>
      </c>
      <c r="E82" s="13">
        <v>44425</v>
      </c>
      <c r="F82" s="80" t="s">
        <v>170</v>
      </c>
      <c r="G82" s="13">
        <v>44427</v>
      </c>
      <c r="H82" s="81" t="s">
        <v>1620</v>
      </c>
      <c r="I82" s="16">
        <v>70</v>
      </c>
      <c r="J82" s="16">
        <v>53</v>
      </c>
      <c r="K82" s="16">
        <v>33</v>
      </c>
      <c r="L82" s="16">
        <v>10</v>
      </c>
      <c r="M82" s="87">
        <v>30.607500000000002</v>
      </c>
      <c r="N82" s="76">
        <v>31</v>
      </c>
      <c r="O82" s="67">
        <v>2530</v>
      </c>
      <c r="P82" s="68">
        <f>Table224523689101112131415161718192021[[#This Row],[PEMBULATAN]]*O82</f>
        <v>78430</v>
      </c>
    </row>
    <row r="83" spans="1:16" ht="24" customHeight="1" x14ac:dyDescent="0.2">
      <c r="A83" s="94"/>
      <c r="B83" s="79"/>
      <c r="C83" s="77" t="s">
        <v>1703</v>
      </c>
      <c r="D83" s="82" t="s">
        <v>55</v>
      </c>
      <c r="E83" s="13">
        <v>44425</v>
      </c>
      <c r="F83" s="80" t="s">
        <v>170</v>
      </c>
      <c r="G83" s="13">
        <v>44427</v>
      </c>
      <c r="H83" s="81" t="s">
        <v>1620</v>
      </c>
      <c r="I83" s="16">
        <v>40</v>
      </c>
      <c r="J83" s="16">
        <v>43</v>
      </c>
      <c r="K83" s="16">
        <v>26</v>
      </c>
      <c r="L83" s="16">
        <v>2</v>
      </c>
      <c r="M83" s="87">
        <v>11.18</v>
      </c>
      <c r="N83" s="76">
        <v>11</v>
      </c>
      <c r="O83" s="67">
        <v>2530</v>
      </c>
      <c r="P83" s="68">
        <f>Table224523689101112131415161718192021[[#This Row],[PEMBULATAN]]*O83</f>
        <v>27830</v>
      </c>
    </row>
    <row r="84" spans="1:16" ht="24" customHeight="1" x14ac:dyDescent="0.2">
      <c r="A84" s="94"/>
      <c r="B84" s="79"/>
      <c r="C84" s="77" t="s">
        <v>1704</v>
      </c>
      <c r="D84" s="82" t="s">
        <v>55</v>
      </c>
      <c r="E84" s="13">
        <v>44425</v>
      </c>
      <c r="F84" s="80" t="s">
        <v>170</v>
      </c>
      <c r="G84" s="13">
        <v>44427</v>
      </c>
      <c r="H84" s="81" t="s">
        <v>1620</v>
      </c>
      <c r="I84" s="16">
        <v>90</v>
      </c>
      <c r="J84" s="16">
        <v>58</v>
      </c>
      <c r="K84" s="16">
        <v>28</v>
      </c>
      <c r="L84" s="16">
        <v>14</v>
      </c>
      <c r="M84" s="87">
        <v>36.54</v>
      </c>
      <c r="N84" s="76">
        <v>37</v>
      </c>
      <c r="O84" s="67">
        <v>2530</v>
      </c>
      <c r="P84" s="68">
        <f>Table224523689101112131415161718192021[[#This Row],[PEMBULATAN]]*O84</f>
        <v>93610</v>
      </c>
    </row>
    <row r="85" spans="1:16" ht="24" customHeight="1" x14ac:dyDescent="0.2">
      <c r="A85" s="94"/>
      <c r="B85" s="79"/>
      <c r="C85" s="77" t="s">
        <v>1705</v>
      </c>
      <c r="D85" s="82" t="s">
        <v>55</v>
      </c>
      <c r="E85" s="13">
        <v>44425</v>
      </c>
      <c r="F85" s="80" t="s">
        <v>170</v>
      </c>
      <c r="G85" s="13">
        <v>44427</v>
      </c>
      <c r="H85" s="81" t="s">
        <v>1620</v>
      </c>
      <c r="I85" s="16">
        <v>70</v>
      </c>
      <c r="J85" s="16">
        <v>40</v>
      </c>
      <c r="K85" s="16">
        <v>30</v>
      </c>
      <c r="L85" s="16">
        <v>7</v>
      </c>
      <c r="M85" s="87">
        <v>21</v>
      </c>
      <c r="N85" s="76">
        <v>21</v>
      </c>
      <c r="O85" s="67">
        <v>2530</v>
      </c>
      <c r="P85" s="68">
        <f>Table224523689101112131415161718192021[[#This Row],[PEMBULATAN]]*O85</f>
        <v>53130</v>
      </c>
    </row>
    <row r="86" spans="1:16" ht="24" customHeight="1" x14ac:dyDescent="0.2">
      <c r="A86" s="94"/>
      <c r="B86" s="79"/>
      <c r="C86" s="77" t="s">
        <v>1706</v>
      </c>
      <c r="D86" s="82" t="s">
        <v>55</v>
      </c>
      <c r="E86" s="13">
        <v>44425</v>
      </c>
      <c r="F86" s="80" t="s">
        <v>170</v>
      </c>
      <c r="G86" s="13">
        <v>44427</v>
      </c>
      <c r="H86" s="81" t="s">
        <v>1620</v>
      </c>
      <c r="I86" s="16">
        <v>90</v>
      </c>
      <c r="J86" s="16">
        <v>50</v>
      </c>
      <c r="K86" s="16">
        <v>40</v>
      </c>
      <c r="L86" s="16">
        <v>22</v>
      </c>
      <c r="M86" s="87">
        <v>45</v>
      </c>
      <c r="N86" s="76">
        <v>45</v>
      </c>
      <c r="O86" s="67">
        <v>2530</v>
      </c>
      <c r="P86" s="68">
        <f>Table224523689101112131415161718192021[[#This Row],[PEMBULATAN]]*O86</f>
        <v>113850</v>
      </c>
    </row>
    <row r="87" spans="1:16" ht="24" customHeight="1" x14ac:dyDescent="0.2">
      <c r="A87" s="94"/>
      <c r="B87" s="79"/>
      <c r="C87" s="77" t="s">
        <v>1707</v>
      </c>
      <c r="D87" s="82" t="s">
        <v>55</v>
      </c>
      <c r="E87" s="13">
        <v>44425</v>
      </c>
      <c r="F87" s="80" t="s">
        <v>170</v>
      </c>
      <c r="G87" s="13">
        <v>44427</v>
      </c>
      <c r="H87" s="81" t="s">
        <v>1620</v>
      </c>
      <c r="I87" s="16">
        <v>71</v>
      </c>
      <c r="J87" s="16">
        <v>56</v>
      </c>
      <c r="K87" s="16">
        <v>32</v>
      </c>
      <c r="L87" s="16">
        <v>10</v>
      </c>
      <c r="M87" s="87">
        <v>31.808</v>
      </c>
      <c r="N87" s="76">
        <v>32</v>
      </c>
      <c r="O87" s="67">
        <v>2530</v>
      </c>
      <c r="P87" s="68">
        <f>Table224523689101112131415161718192021[[#This Row],[PEMBULATAN]]*O87</f>
        <v>80960</v>
      </c>
    </row>
    <row r="88" spans="1:16" ht="24" customHeight="1" x14ac:dyDescent="0.2">
      <c r="A88" s="94"/>
      <c r="B88" s="79"/>
      <c r="C88" s="77" t="s">
        <v>1708</v>
      </c>
      <c r="D88" s="82" t="s">
        <v>55</v>
      </c>
      <c r="E88" s="13">
        <v>44425</v>
      </c>
      <c r="F88" s="80" t="s">
        <v>170</v>
      </c>
      <c r="G88" s="13">
        <v>44427</v>
      </c>
      <c r="H88" s="81" t="s">
        <v>1620</v>
      </c>
      <c r="I88" s="16">
        <v>34</v>
      </c>
      <c r="J88" s="16">
        <v>94</v>
      </c>
      <c r="K88" s="16">
        <v>28</v>
      </c>
      <c r="L88" s="16">
        <v>17</v>
      </c>
      <c r="M88" s="87">
        <v>22.372</v>
      </c>
      <c r="N88" s="76">
        <v>23</v>
      </c>
      <c r="O88" s="67">
        <v>2530</v>
      </c>
      <c r="P88" s="68">
        <f>Table224523689101112131415161718192021[[#This Row],[PEMBULATAN]]*O88</f>
        <v>58190</v>
      </c>
    </row>
    <row r="89" spans="1:16" ht="24" customHeight="1" x14ac:dyDescent="0.2">
      <c r="A89" s="94"/>
      <c r="B89" s="79"/>
      <c r="C89" s="77" t="s">
        <v>1709</v>
      </c>
      <c r="D89" s="82" t="s">
        <v>55</v>
      </c>
      <c r="E89" s="13">
        <v>44425</v>
      </c>
      <c r="F89" s="80" t="s">
        <v>170</v>
      </c>
      <c r="G89" s="13">
        <v>44427</v>
      </c>
      <c r="H89" s="81" t="s">
        <v>1620</v>
      </c>
      <c r="I89" s="16">
        <v>71</v>
      </c>
      <c r="J89" s="16">
        <v>52</v>
      </c>
      <c r="K89" s="16">
        <v>50</v>
      </c>
      <c r="L89" s="16">
        <v>5</v>
      </c>
      <c r="M89" s="87">
        <v>46.15</v>
      </c>
      <c r="N89" s="76">
        <v>46</v>
      </c>
      <c r="O89" s="67">
        <v>2530</v>
      </c>
      <c r="P89" s="68">
        <f>Table224523689101112131415161718192021[[#This Row],[PEMBULATAN]]*O89</f>
        <v>116380</v>
      </c>
    </row>
    <row r="90" spans="1:16" ht="24" customHeight="1" x14ac:dyDescent="0.2">
      <c r="A90" s="94"/>
      <c r="B90" s="79"/>
      <c r="C90" s="77" t="s">
        <v>1710</v>
      </c>
      <c r="D90" s="82" t="s">
        <v>55</v>
      </c>
      <c r="E90" s="13">
        <v>44425</v>
      </c>
      <c r="F90" s="80" t="s">
        <v>170</v>
      </c>
      <c r="G90" s="13">
        <v>44427</v>
      </c>
      <c r="H90" s="81" t="s">
        <v>1620</v>
      </c>
      <c r="I90" s="16">
        <v>50</v>
      </c>
      <c r="J90" s="16">
        <v>40</v>
      </c>
      <c r="K90" s="16">
        <v>15</v>
      </c>
      <c r="L90" s="16">
        <v>4</v>
      </c>
      <c r="M90" s="87">
        <v>7.5</v>
      </c>
      <c r="N90" s="76">
        <v>8</v>
      </c>
      <c r="O90" s="67">
        <v>2530</v>
      </c>
      <c r="P90" s="68">
        <f>Table224523689101112131415161718192021[[#This Row],[PEMBULATAN]]*O90</f>
        <v>20240</v>
      </c>
    </row>
    <row r="91" spans="1:16" ht="24" customHeight="1" x14ac:dyDescent="0.2">
      <c r="A91" s="94"/>
      <c r="B91" s="79"/>
      <c r="C91" s="77" t="s">
        <v>1711</v>
      </c>
      <c r="D91" s="82" t="s">
        <v>55</v>
      </c>
      <c r="E91" s="13">
        <v>44425</v>
      </c>
      <c r="F91" s="80" t="s">
        <v>170</v>
      </c>
      <c r="G91" s="13">
        <v>44427</v>
      </c>
      <c r="H91" s="81" t="s">
        <v>1620</v>
      </c>
      <c r="I91" s="16">
        <v>32</v>
      </c>
      <c r="J91" s="16">
        <v>41</v>
      </c>
      <c r="K91" s="16">
        <v>10</v>
      </c>
      <c r="L91" s="16">
        <v>2</v>
      </c>
      <c r="M91" s="87">
        <v>3.28</v>
      </c>
      <c r="N91" s="76">
        <v>3</v>
      </c>
      <c r="O91" s="67">
        <v>2530</v>
      </c>
      <c r="P91" s="68">
        <f>Table224523689101112131415161718192021[[#This Row],[PEMBULATAN]]*O91</f>
        <v>7590</v>
      </c>
    </row>
    <row r="92" spans="1:16" ht="24" customHeight="1" x14ac:dyDescent="0.2">
      <c r="A92" s="94"/>
      <c r="B92" s="79"/>
      <c r="C92" s="77" t="s">
        <v>1712</v>
      </c>
      <c r="D92" s="82" t="s">
        <v>55</v>
      </c>
      <c r="E92" s="13">
        <v>44425</v>
      </c>
      <c r="F92" s="80" t="s">
        <v>170</v>
      </c>
      <c r="G92" s="13">
        <v>44427</v>
      </c>
      <c r="H92" s="81" t="s">
        <v>1620</v>
      </c>
      <c r="I92" s="16">
        <v>90</v>
      </c>
      <c r="J92" s="16">
        <v>63</v>
      </c>
      <c r="K92" s="16">
        <v>34</v>
      </c>
      <c r="L92" s="16">
        <v>18</v>
      </c>
      <c r="M92" s="87">
        <v>48.195</v>
      </c>
      <c r="N92" s="76">
        <v>48</v>
      </c>
      <c r="O92" s="67">
        <v>2530</v>
      </c>
      <c r="P92" s="68">
        <f>Table224523689101112131415161718192021[[#This Row],[PEMBULATAN]]*O92</f>
        <v>121440</v>
      </c>
    </row>
    <row r="93" spans="1:16" ht="24" customHeight="1" x14ac:dyDescent="0.2">
      <c r="A93" s="94"/>
      <c r="B93" s="79"/>
      <c r="C93" s="77" t="s">
        <v>1713</v>
      </c>
      <c r="D93" s="82" t="s">
        <v>55</v>
      </c>
      <c r="E93" s="13">
        <v>44425</v>
      </c>
      <c r="F93" s="80" t="s">
        <v>170</v>
      </c>
      <c r="G93" s="13">
        <v>44427</v>
      </c>
      <c r="H93" s="81" t="s">
        <v>1620</v>
      </c>
      <c r="I93" s="16">
        <v>73</v>
      </c>
      <c r="J93" s="16">
        <v>56</v>
      </c>
      <c r="K93" s="16">
        <v>32</v>
      </c>
      <c r="L93" s="16">
        <v>8</v>
      </c>
      <c r="M93" s="87">
        <v>32.704000000000001</v>
      </c>
      <c r="N93" s="76">
        <v>33</v>
      </c>
      <c r="O93" s="67">
        <v>2530</v>
      </c>
      <c r="P93" s="68">
        <f>Table224523689101112131415161718192021[[#This Row],[PEMBULATAN]]*O93</f>
        <v>83490</v>
      </c>
    </row>
    <row r="94" spans="1:16" ht="24" customHeight="1" x14ac:dyDescent="0.2">
      <c r="A94" s="94"/>
      <c r="B94" s="79"/>
      <c r="C94" s="77" t="s">
        <v>1714</v>
      </c>
      <c r="D94" s="82" t="s">
        <v>55</v>
      </c>
      <c r="E94" s="13">
        <v>44425</v>
      </c>
      <c r="F94" s="80" t="s">
        <v>170</v>
      </c>
      <c r="G94" s="13">
        <v>44427</v>
      </c>
      <c r="H94" s="81" t="s">
        <v>1620</v>
      </c>
      <c r="I94" s="16">
        <v>100</v>
      </c>
      <c r="J94" s="16">
        <v>50</v>
      </c>
      <c r="K94" s="16">
        <v>33</v>
      </c>
      <c r="L94" s="16">
        <v>8</v>
      </c>
      <c r="M94" s="87">
        <v>41.25</v>
      </c>
      <c r="N94" s="76">
        <v>41</v>
      </c>
      <c r="O94" s="67">
        <v>2530</v>
      </c>
      <c r="P94" s="68">
        <f>Table224523689101112131415161718192021[[#This Row],[PEMBULATAN]]*O94</f>
        <v>103730</v>
      </c>
    </row>
    <row r="95" spans="1:16" ht="24" customHeight="1" x14ac:dyDescent="0.2">
      <c r="A95" s="94"/>
      <c r="B95" s="79"/>
      <c r="C95" s="77" t="s">
        <v>1715</v>
      </c>
      <c r="D95" s="82" t="s">
        <v>55</v>
      </c>
      <c r="E95" s="13">
        <v>44425</v>
      </c>
      <c r="F95" s="80" t="s">
        <v>170</v>
      </c>
      <c r="G95" s="13">
        <v>44427</v>
      </c>
      <c r="H95" s="81" t="s">
        <v>1620</v>
      </c>
      <c r="I95" s="16">
        <v>72</v>
      </c>
      <c r="J95" s="16">
        <v>52</v>
      </c>
      <c r="K95" s="16">
        <v>24</v>
      </c>
      <c r="L95" s="16">
        <v>6</v>
      </c>
      <c r="M95" s="87">
        <v>22.463999999999999</v>
      </c>
      <c r="N95" s="76">
        <v>23</v>
      </c>
      <c r="O95" s="67">
        <v>2530</v>
      </c>
      <c r="P95" s="68">
        <f>Table224523689101112131415161718192021[[#This Row],[PEMBULATAN]]*O95</f>
        <v>58190</v>
      </c>
    </row>
    <row r="96" spans="1:16" ht="24" customHeight="1" x14ac:dyDescent="0.2">
      <c r="A96" s="94"/>
      <c r="B96" s="79"/>
      <c r="C96" s="77" t="s">
        <v>1716</v>
      </c>
      <c r="D96" s="82" t="s">
        <v>55</v>
      </c>
      <c r="E96" s="13">
        <v>44425</v>
      </c>
      <c r="F96" s="80" t="s">
        <v>170</v>
      </c>
      <c r="G96" s="13">
        <v>44427</v>
      </c>
      <c r="H96" s="81" t="s">
        <v>1620</v>
      </c>
      <c r="I96" s="16">
        <v>70</v>
      </c>
      <c r="J96" s="16">
        <v>50</v>
      </c>
      <c r="K96" s="16">
        <v>36</v>
      </c>
      <c r="L96" s="16">
        <v>10</v>
      </c>
      <c r="M96" s="87">
        <v>31.5</v>
      </c>
      <c r="N96" s="76">
        <v>32</v>
      </c>
      <c r="O96" s="67">
        <v>2530</v>
      </c>
      <c r="P96" s="68">
        <f>Table224523689101112131415161718192021[[#This Row],[PEMBULATAN]]*O96</f>
        <v>80960</v>
      </c>
    </row>
    <row r="97" spans="1:16" ht="24" customHeight="1" x14ac:dyDescent="0.2">
      <c r="A97" s="94"/>
      <c r="B97" s="79"/>
      <c r="C97" s="77" t="s">
        <v>1717</v>
      </c>
      <c r="D97" s="82" t="s">
        <v>55</v>
      </c>
      <c r="E97" s="13">
        <v>44425</v>
      </c>
      <c r="F97" s="80" t="s">
        <v>170</v>
      </c>
      <c r="G97" s="13">
        <v>44427</v>
      </c>
      <c r="H97" s="81" t="s">
        <v>1620</v>
      </c>
      <c r="I97" s="16">
        <v>80</v>
      </c>
      <c r="J97" s="16">
        <v>53</v>
      </c>
      <c r="K97" s="16">
        <v>22</v>
      </c>
      <c r="L97" s="16">
        <v>11</v>
      </c>
      <c r="M97" s="87">
        <v>23.32</v>
      </c>
      <c r="N97" s="76">
        <v>24</v>
      </c>
      <c r="O97" s="67">
        <v>2530</v>
      </c>
      <c r="P97" s="68">
        <f>Table224523689101112131415161718192021[[#This Row],[PEMBULATAN]]*O97</f>
        <v>60720</v>
      </c>
    </row>
    <row r="98" spans="1:16" ht="24" customHeight="1" x14ac:dyDescent="0.2">
      <c r="A98" s="94"/>
      <c r="B98" s="79"/>
      <c r="C98" s="77" t="s">
        <v>1718</v>
      </c>
      <c r="D98" s="82" t="s">
        <v>55</v>
      </c>
      <c r="E98" s="13">
        <v>44425</v>
      </c>
      <c r="F98" s="80" t="s">
        <v>170</v>
      </c>
      <c r="G98" s="13">
        <v>44427</v>
      </c>
      <c r="H98" s="81" t="s">
        <v>1620</v>
      </c>
      <c r="I98" s="16">
        <v>62</v>
      </c>
      <c r="J98" s="16">
        <v>50</v>
      </c>
      <c r="K98" s="16">
        <v>20</v>
      </c>
      <c r="L98" s="16">
        <v>10</v>
      </c>
      <c r="M98" s="87">
        <v>15.5</v>
      </c>
      <c r="N98" s="76">
        <v>16</v>
      </c>
      <c r="O98" s="67">
        <v>2530</v>
      </c>
      <c r="P98" s="68">
        <f>Table224523689101112131415161718192021[[#This Row],[PEMBULATAN]]*O98</f>
        <v>40480</v>
      </c>
    </row>
    <row r="99" spans="1:16" ht="24" customHeight="1" x14ac:dyDescent="0.2">
      <c r="A99" s="94"/>
      <c r="B99" s="79"/>
      <c r="C99" s="77" t="s">
        <v>1719</v>
      </c>
      <c r="D99" s="82" t="s">
        <v>55</v>
      </c>
      <c r="E99" s="13">
        <v>44425</v>
      </c>
      <c r="F99" s="80" t="s">
        <v>170</v>
      </c>
      <c r="G99" s="13">
        <v>44427</v>
      </c>
      <c r="H99" s="81" t="s">
        <v>1620</v>
      </c>
      <c r="I99" s="16">
        <v>80</v>
      </c>
      <c r="J99" s="16">
        <v>50</v>
      </c>
      <c r="K99" s="16">
        <v>24</v>
      </c>
      <c r="L99" s="16">
        <v>9</v>
      </c>
      <c r="M99" s="87">
        <v>24</v>
      </c>
      <c r="N99" s="76">
        <v>24</v>
      </c>
      <c r="O99" s="67">
        <v>2530</v>
      </c>
      <c r="P99" s="68">
        <f>Table224523689101112131415161718192021[[#This Row],[PEMBULATAN]]*O99</f>
        <v>60720</v>
      </c>
    </row>
    <row r="100" spans="1:16" ht="24" customHeight="1" x14ac:dyDescent="0.2">
      <c r="A100" s="94"/>
      <c r="B100" s="79"/>
      <c r="C100" s="77" t="s">
        <v>1720</v>
      </c>
      <c r="D100" s="82" t="s">
        <v>55</v>
      </c>
      <c r="E100" s="13">
        <v>44425</v>
      </c>
      <c r="F100" s="80" t="s">
        <v>170</v>
      </c>
      <c r="G100" s="13">
        <v>44427</v>
      </c>
      <c r="H100" s="81" t="s">
        <v>1620</v>
      </c>
      <c r="I100" s="16">
        <v>92</v>
      </c>
      <c r="J100" s="16">
        <v>51</v>
      </c>
      <c r="K100" s="16">
        <v>38</v>
      </c>
      <c r="L100" s="16">
        <v>17</v>
      </c>
      <c r="M100" s="87">
        <v>44.573999999999998</v>
      </c>
      <c r="N100" s="76">
        <v>45</v>
      </c>
      <c r="O100" s="67">
        <v>2530</v>
      </c>
      <c r="P100" s="68">
        <f>Table224523689101112131415161718192021[[#This Row],[PEMBULATAN]]*O100</f>
        <v>113850</v>
      </c>
    </row>
    <row r="101" spans="1:16" ht="24" customHeight="1" x14ac:dyDescent="0.2">
      <c r="A101" s="94"/>
      <c r="B101" s="79"/>
      <c r="C101" s="77" t="s">
        <v>1721</v>
      </c>
      <c r="D101" s="82" t="s">
        <v>55</v>
      </c>
      <c r="E101" s="13">
        <v>44425</v>
      </c>
      <c r="F101" s="80" t="s">
        <v>170</v>
      </c>
      <c r="G101" s="13">
        <v>44427</v>
      </c>
      <c r="H101" s="81" t="s">
        <v>1620</v>
      </c>
      <c r="I101" s="16">
        <v>50</v>
      </c>
      <c r="J101" s="16">
        <v>43</v>
      </c>
      <c r="K101" s="16">
        <v>25</v>
      </c>
      <c r="L101" s="16">
        <v>3</v>
      </c>
      <c r="M101" s="87">
        <v>13.4375</v>
      </c>
      <c r="N101" s="76">
        <v>14</v>
      </c>
      <c r="O101" s="67">
        <v>2530</v>
      </c>
      <c r="P101" s="68">
        <f>Table224523689101112131415161718192021[[#This Row],[PEMBULATAN]]*O101</f>
        <v>35420</v>
      </c>
    </row>
    <row r="102" spans="1:16" ht="24" customHeight="1" x14ac:dyDescent="0.2">
      <c r="A102" s="94"/>
      <c r="B102" s="79"/>
      <c r="C102" s="77" t="s">
        <v>1722</v>
      </c>
      <c r="D102" s="82" t="s">
        <v>55</v>
      </c>
      <c r="E102" s="13">
        <v>44425</v>
      </c>
      <c r="F102" s="80" t="s">
        <v>170</v>
      </c>
      <c r="G102" s="13">
        <v>44427</v>
      </c>
      <c r="H102" s="81" t="s">
        <v>1620</v>
      </c>
      <c r="I102" s="16">
        <v>50</v>
      </c>
      <c r="J102" s="16">
        <v>42</v>
      </c>
      <c r="K102" s="16">
        <v>23</v>
      </c>
      <c r="L102" s="16">
        <v>4</v>
      </c>
      <c r="M102" s="87">
        <v>12.074999999999999</v>
      </c>
      <c r="N102" s="76">
        <v>12</v>
      </c>
      <c r="O102" s="67">
        <v>2530</v>
      </c>
      <c r="P102" s="68">
        <f>Table224523689101112131415161718192021[[#This Row],[PEMBULATAN]]*O102</f>
        <v>30360</v>
      </c>
    </row>
    <row r="103" spans="1:16" ht="24" customHeight="1" x14ac:dyDescent="0.2">
      <c r="A103" s="94"/>
      <c r="B103" s="79"/>
      <c r="C103" s="77" t="s">
        <v>1723</v>
      </c>
      <c r="D103" s="82" t="s">
        <v>55</v>
      </c>
      <c r="E103" s="13">
        <v>44425</v>
      </c>
      <c r="F103" s="80" t="s">
        <v>170</v>
      </c>
      <c r="G103" s="13">
        <v>44427</v>
      </c>
      <c r="H103" s="81" t="s">
        <v>1620</v>
      </c>
      <c r="I103" s="16">
        <v>70</v>
      </c>
      <c r="J103" s="16">
        <v>52</v>
      </c>
      <c r="K103" s="16">
        <v>20</v>
      </c>
      <c r="L103" s="16">
        <v>13</v>
      </c>
      <c r="M103" s="87">
        <v>18.2</v>
      </c>
      <c r="N103" s="76">
        <v>18</v>
      </c>
      <c r="O103" s="67">
        <v>2530</v>
      </c>
      <c r="P103" s="68">
        <f>Table224523689101112131415161718192021[[#This Row],[PEMBULATAN]]*O103</f>
        <v>45540</v>
      </c>
    </row>
    <row r="104" spans="1:16" ht="24" customHeight="1" x14ac:dyDescent="0.2">
      <c r="A104" s="94"/>
      <c r="B104" s="79"/>
      <c r="C104" s="77" t="s">
        <v>1724</v>
      </c>
      <c r="D104" s="82" t="s">
        <v>55</v>
      </c>
      <c r="E104" s="13">
        <v>44425</v>
      </c>
      <c r="F104" s="80" t="s">
        <v>170</v>
      </c>
      <c r="G104" s="13">
        <v>44427</v>
      </c>
      <c r="H104" s="81" t="s">
        <v>1620</v>
      </c>
      <c r="I104" s="16">
        <v>100</v>
      </c>
      <c r="J104" s="16">
        <v>53</v>
      </c>
      <c r="K104" s="16">
        <v>22</v>
      </c>
      <c r="L104" s="16">
        <v>18</v>
      </c>
      <c r="M104" s="87">
        <v>29.15</v>
      </c>
      <c r="N104" s="76">
        <v>29</v>
      </c>
      <c r="O104" s="67">
        <v>2530</v>
      </c>
      <c r="P104" s="68">
        <f>Table224523689101112131415161718192021[[#This Row],[PEMBULATAN]]*O104</f>
        <v>73370</v>
      </c>
    </row>
    <row r="105" spans="1:16" ht="24" customHeight="1" x14ac:dyDescent="0.2">
      <c r="A105" s="94"/>
      <c r="B105" s="79"/>
      <c r="C105" s="77" t="s">
        <v>1725</v>
      </c>
      <c r="D105" s="82" t="s">
        <v>55</v>
      </c>
      <c r="E105" s="13">
        <v>44425</v>
      </c>
      <c r="F105" s="80" t="s">
        <v>170</v>
      </c>
      <c r="G105" s="13">
        <v>44427</v>
      </c>
      <c r="H105" s="81" t="s">
        <v>1620</v>
      </c>
      <c r="I105" s="16">
        <v>70</v>
      </c>
      <c r="J105" s="16">
        <v>42</v>
      </c>
      <c r="K105" s="16">
        <v>20</v>
      </c>
      <c r="L105" s="16">
        <v>7</v>
      </c>
      <c r="M105" s="87">
        <v>14.7</v>
      </c>
      <c r="N105" s="76">
        <v>15</v>
      </c>
      <c r="O105" s="67">
        <v>2530</v>
      </c>
      <c r="P105" s="68">
        <f>Table224523689101112131415161718192021[[#This Row],[PEMBULATAN]]*O105</f>
        <v>37950</v>
      </c>
    </row>
    <row r="106" spans="1:16" ht="24" customHeight="1" x14ac:dyDescent="0.2">
      <c r="A106" s="94"/>
      <c r="B106" s="79"/>
      <c r="C106" s="77" t="s">
        <v>1726</v>
      </c>
      <c r="D106" s="82" t="s">
        <v>55</v>
      </c>
      <c r="E106" s="13">
        <v>44425</v>
      </c>
      <c r="F106" s="80" t="s">
        <v>170</v>
      </c>
      <c r="G106" s="13">
        <v>44427</v>
      </c>
      <c r="H106" s="81" t="s">
        <v>1620</v>
      </c>
      <c r="I106" s="16">
        <v>47</v>
      </c>
      <c r="J106" s="16">
        <v>38</v>
      </c>
      <c r="K106" s="16">
        <v>17</v>
      </c>
      <c r="L106" s="16">
        <v>3</v>
      </c>
      <c r="M106" s="87">
        <v>7.5904999999999996</v>
      </c>
      <c r="N106" s="76">
        <v>8</v>
      </c>
      <c r="O106" s="67">
        <v>2530</v>
      </c>
      <c r="P106" s="68">
        <f>Table224523689101112131415161718192021[[#This Row],[PEMBULATAN]]*O106</f>
        <v>20240</v>
      </c>
    </row>
    <row r="107" spans="1:16" ht="24" customHeight="1" x14ac:dyDescent="0.2">
      <c r="A107" s="94"/>
      <c r="B107" s="79"/>
      <c r="C107" s="77" t="s">
        <v>1727</v>
      </c>
      <c r="D107" s="82" t="s">
        <v>55</v>
      </c>
      <c r="E107" s="13">
        <v>44425</v>
      </c>
      <c r="F107" s="80" t="s">
        <v>170</v>
      </c>
      <c r="G107" s="13">
        <v>44427</v>
      </c>
      <c r="H107" s="81" t="s">
        <v>1620</v>
      </c>
      <c r="I107" s="16">
        <v>69</v>
      </c>
      <c r="J107" s="16">
        <v>50</v>
      </c>
      <c r="K107" s="16">
        <v>20</v>
      </c>
      <c r="L107" s="16">
        <v>4</v>
      </c>
      <c r="M107" s="87">
        <v>17.25</v>
      </c>
      <c r="N107" s="76">
        <v>17</v>
      </c>
      <c r="O107" s="67">
        <v>2530</v>
      </c>
      <c r="P107" s="68">
        <f>Table224523689101112131415161718192021[[#This Row],[PEMBULATAN]]*O107</f>
        <v>43010</v>
      </c>
    </row>
    <row r="108" spans="1:16" ht="24" customHeight="1" x14ac:dyDescent="0.2">
      <c r="A108" s="94"/>
      <c r="B108" s="79"/>
      <c r="C108" s="77" t="s">
        <v>1728</v>
      </c>
      <c r="D108" s="82" t="s">
        <v>55</v>
      </c>
      <c r="E108" s="13">
        <v>44425</v>
      </c>
      <c r="F108" s="80" t="s">
        <v>170</v>
      </c>
      <c r="G108" s="13">
        <v>44427</v>
      </c>
      <c r="H108" s="81" t="s">
        <v>1620</v>
      </c>
      <c r="I108" s="16">
        <v>40</v>
      </c>
      <c r="J108" s="16">
        <v>22</v>
      </c>
      <c r="K108" s="16">
        <v>12</v>
      </c>
      <c r="L108" s="16">
        <v>2</v>
      </c>
      <c r="M108" s="87">
        <v>2.64</v>
      </c>
      <c r="N108" s="76">
        <v>3</v>
      </c>
      <c r="O108" s="67">
        <v>2530</v>
      </c>
      <c r="P108" s="68">
        <f>Table224523689101112131415161718192021[[#This Row],[PEMBULATAN]]*O108</f>
        <v>7590</v>
      </c>
    </row>
    <row r="109" spans="1:16" ht="24" customHeight="1" x14ac:dyDescent="0.2">
      <c r="A109" s="94"/>
      <c r="B109" s="79"/>
      <c r="C109" s="77" t="s">
        <v>1729</v>
      </c>
      <c r="D109" s="82" t="s">
        <v>55</v>
      </c>
      <c r="E109" s="13">
        <v>44425</v>
      </c>
      <c r="F109" s="80" t="s">
        <v>170</v>
      </c>
      <c r="G109" s="13">
        <v>44427</v>
      </c>
      <c r="H109" s="81" t="s">
        <v>1620</v>
      </c>
      <c r="I109" s="16">
        <v>12</v>
      </c>
      <c r="J109" s="16">
        <v>20</v>
      </c>
      <c r="K109" s="16">
        <v>20</v>
      </c>
      <c r="L109" s="16">
        <v>1</v>
      </c>
      <c r="M109" s="87">
        <v>1.2</v>
      </c>
      <c r="N109" s="76">
        <v>1</v>
      </c>
      <c r="O109" s="67">
        <v>2530</v>
      </c>
      <c r="P109" s="68">
        <f>Table224523689101112131415161718192021[[#This Row],[PEMBULATAN]]*O109</f>
        <v>2530</v>
      </c>
    </row>
    <row r="110" spans="1:16" ht="24" customHeight="1" x14ac:dyDescent="0.2">
      <c r="A110" s="94"/>
      <c r="B110" s="79"/>
      <c r="C110" s="77" t="s">
        <v>1730</v>
      </c>
      <c r="D110" s="82" t="s">
        <v>55</v>
      </c>
      <c r="E110" s="13">
        <v>44425</v>
      </c>
      <c r="F110" s="80" t="s">
        <v>170</v>
      </c>
      <c r="G110" s="13">
        <v>44427</v>
      </c>
      <c r="H110" s="81" t="s">
        <v>1620</v>
      </c>
      <c r="I110" s="16">
        <v>90</v>
      </c>
      <c r="J110" s="16">
        <v>52</v>
      </c>
      <c r="K110" s="16">
        <v>30</v>
      </c>
      <c r="L110" s="16">
        <v>11</v>
      </c>
      <c r="M110" s="87">
        <v>35.1</v>
      </c>
      <c r="N110" s="76">
        <v>35</v>
      </c>
      <c r="O110" s="67">
        <v>2530</v>
      </c>
      <c r="P110" s="68">
        <f>Table224523689101112131415161718192021[[#This Row],[PEMBULATAN]]*O110</f>
        <v>88550</v>
      </c>
    </row>
    <row r="111" spans="1:16" ht="24" customHeight="1" x14ac:dyDescent="0.2">
      <c r="A111" s="94"/>
      <c r="B111" s="79"/>
      <c r="C111" s="77" t="s">
        <v>1731</v>
      </c>
      <c r="D111" s="82" t="s">
        <v>55</v>
      </c>
      <c r="E111" s="13">
        <v>44425</v>
      </c>
      <c r="F111" s="80" t="s">
        <v>170</v>
      </c>
      <c r="G111" s="13">
        <v>44427</v>
      </c>
      <c r="H111" s="81" t="s">
        <v>1620</v>
      </c>
      <c r="I111" s="16">
        <v>77</v>
      </c>
      <c r="J111" s="16">
        <v>43</v>
      </c>
      <c r="K111" s="16">
        <v>31</v>
      </c>
      <c r="L111" s="16">
        <v>8</v>
      </c>
      <c r="M111" s="87">
        <v>25.660250000000001</v>
      </c>
      <c r="N111" s="76">
        <v>26</v>
      </c>
      <c r="O111" s="67">
        <v>2530</v>
      </c>
      <c r="P111" s="68">
        <f>Table224523689101112131415161718192021[[#This Row],[PEMBULATAN]]*O111</f>
        <v>65780</v>
      </c>
    </row>
    <row r="112" spans="1:16" ht="24" customHeight="1" x14ac:dyDescent="0.2">
      <c r="A112" s="94"/>
      <c r="B112" s="79"/>
      <c r="C112" s="77" t="s">
        <v>1732</v>
      </c>
      <c r="D112" s="82" t="s">
        <v>55</v>
      </c>
      <c r="E112" s="13">
        <v>44425</v>
      </c>
      <c r="F112" s="80" t="s">
        <v>170</v>
      </c>
      <c r="G112" s="13">
        <v>44427</v>
      </c>
      <c r="H112" s="81" t="s">
        <v>1620</v>
      </c>
      <c r="I112" s="16">
        <v>70</v>
      </c>
      <c r="J112" s="16">
        <v>43</v>
      </c>
      <c r="K112" s="16">
        <v>21</v>
      </c>
      <c r="L112" s="16">
        <v>10</v>
      </c>
      <c r="M112" s="87">
        <v>15.8025</v>
      </c>
      <c r="N112" s="76">
        <v>16</v>
      </c>
      <c r="O112" s="67">
        <v>2530</v>
      </c>
      <c r="P112" s="68">
        <f>Table224523689101112131415161718192021[[#This Row],[PEMBULATAN]]*O112</f>
        <v>40480</v>
      </c>
    </row>
    <row r="113" spans="1:16" ht="24" customHeight="1" x14ac:dyDescent="0.2">
      <c r="A113" s="94"/>
      <c r="B113" s="79"/>
      <c r="C113" s="77" t="s">
        <v>1733</v>
      </c>
      <c r="D113" s="82" t="s">
        <v>55</v>
      </c>
      <c r="E113" s="13">
        <v>44425</v>
      </c>
      <c r="F113" s="80" t="s">
        <v>170</v>
      </c>
      <c r="G113" s="13">
        <v>44427</v>
      </c>
      <c r="H113" s="81" t="s">
        <v>1620</v>
      </c>
      <c r="I113" s="16">
        <v>29</v>
      </c>
      <c r="J113" s="16">
        <v>90</v>
      </c>
      <c r="K113" s="16">
        <v>62</v>
      </c>
      <c r="L113" s="16">
        <v>19</v>
      </c>
      <c r="M113" s="87">
        <v>40.454999999999998</v>
      </c>
      <c r="N113" s="76">
        <v>41</v>
      </c>
      <c r="O113" s="67">
        <v>2530</v>
      </c>
      <c r="P113" s="68">
        <f>Table224523689101112131415161718192021[[#This Row],[PEMBULATAN]]*O113</f>
        <v>103730</v>
      </c>
    </row>
    <row r="114" spans="1:16" ht="24" customHeight="1" x14ac:dyDescent="0.2">
      <c r="A114" s="94"/>
      <c r="B114" s="79"/>
      <c r="C114" s="77" t="s">
        <v>1734</v>
      </c>
      <c r="D114" s="82" t="s">
        <v>55</v>
      </c>
      <c r="E114" s="13">
        <v>44425</v>
      </c>
      <c r="F114" s="80" t="s">
        <v>170</v>
      </c>
      <c r="G114" s="13">
        <v>44427</v>
      </c>
      <c r="H114" s="81" t="s">
        <v>1620</v>
      </c>
      <c r="I114" s="16">
        <v>60</v>
      </c>
      <c r="J114" s="16">
        <v>54</v>
      </c>
      <c r="K114" s="16">
        <v>21</v>
      </c>
      <c r="L114" s="16">
        <v>8</v>
      </c>
      <c r="M114" s="87">
        <v>17.010000000000002</v>
      </c>
      <c r="N114" s="76">
        <v>17</v>
      </c>
      <c r="O114" s="67">
        <v>2530</v>
      </c>
      <c r="P114" s="68">
        <f>Table224523689101112131415161718192021[[#This Row],[PEMBULATAN]]*O114</f>
        <v>43010</v>
      </c>
    </row>
    <row r="115" spans="1:16" ht="24" customHeight="1" x14ac:dyDescent="0.2">
      <c r="A115" s="94"/>
      <c r="B115" s="79"/>
      <c r="C115" s="77" t="s">
        <v>1735</v>
      </c>
      <c r="D115" s="82" t="s">
        <v>55</v>
      </c>
      <c r="E115" s="13">
        <v>44425</v>
      </c>
      <c r="F115" s="80" t="s">
        <v>170</v>
      </c>
      <c r="G115" s="13">
        <v>44427</v>
      </c>
      <c r="H115" s="81" t="s">
        <v>1620</v>
      </c>
      <c r="I115" s="16">
        <v>60</v>
      </c>
      <c r="J115" s="16">
        <v>50</v>
      </c>
      <c r="K115" s="16">
        <v>21</v>
      </c>
      <c r="L115" s="16">
        <v>7</v>
      </c>
      <c r="M115" s="87">
        <v>15.75</v>
      </c>
      <c r="N115" s="76">
        <v>16</v>
      </c>
      <c r="O115" s="67">
        <v>2530</v>
      </c>
      <c r="P115" s="68">
        <f>Table224523689101112131415161718192021[[#This Row],[PEMBULATAN]]*O115</f>
        <v>40480</v>
      </c>
    </row>
    <row r="116" spans="1:16" ht="24" customHeight="1" x14ac:dyDescent="0.2">
      <c r="A116" s="94"/>
      <c r="B116" s="79"/>
      <c r="C116" s="77" t="s">
        <v>1736</v>
      </c>
      <c r="D116" s="82" t="s">
        <v>55</v>
      </c>
      <c r="E116" s="13">
        <v>44425</v>
      </c>
      <c r="F116" s="80" t="s">
        <v>170</v>
      </c>
      <c r="G116" s="13">
        <v>44427</v>
      </c>
      <c r="H116" s="81" t="s">
        <v>1620</v>
      </c>
      <c r="I116" s="16">
        <v>54</v>
      </c>
      <c r="J116" s="16">
        <v>30</v>
      </c>
      <c r="K116" s="16">
        <v>10</v>
      </c>
      <c r="L116" s="16">
        <v>3</v>
      </c>
      <c r="M116" s="87">
        <v>4.05</v>
      </c>
      <c r="N116" s="76">
        <v>4</v>
      </c>
      <c r="O116" s="67">
        <v>2530</v>
      </c>
      <c r="P116" s="68">
        <f>Table224523689101112131415161718192021[[#This Row],[PEMBULATAN]]*O116</f>
        <v>10120</v>
      </c>
    </row>
    <row r="117" spans="1:16" ht="24" customHeight="1" x14ac:dyDescent="0.2">
      <c r="A117" s="94"/>
      <c r="B117" s="79"/>
      <c r="C117" s="77" t="s">
        <v>1737</v>
      </c>
      <c r="D117" s="82" t="s">
        <v>55</v>
      </c>
      <c r="E117" s="13">
        <v>44425</v>
      </c>
      <c r="F117" s="80" t="s">
        <v>170</v>
      </c>
      <c r="G117" s="13">
        <v>44427</v>
      </c>
      <c r="H117" s="81" t="s">
        <v>1620</v>
      </c>
      <c r="I117" s="16">
        <v>71</v>
      </c>
      <c r="J117" s="16">
        <v>51</v>
      </c>
      <c r="K117" s="16">
        <v>52</v>
      </c>
      <c r="L117" s="16">
        <v>7</v>
      </c>
      <c r="M117" s="87">
        <v>47.073</v>
      </c>
      <c r="N117" s="76">
        <v>47</v>
      </c>
      <c r="O117" s="67">
        <v>2530</v>
      </c>
      <c r="P117" s="68">
        <f>Table224523689101112131415161718192021[[#This Row],[PEMBULATAN]]*O117</f>
        <v>118910</v>
      </c>
    </row>
    <row r="118" spans="1:16" ht="24" customHeight="1" x14ac:dyDescent="0.2">
      <c r="A118" s="94"/>
      <c r="B118" s="79"/>
      <c r="C118" s="77" t="s">
        <v>1738</v>
      </c>
      <c r="D118" s="82" t="s">
        <v>55</v>
      </c>
      <c r="E118" s="13">
        <v>44425</v>
      </c>
      <c r="F118" s="80" t="s">
        <v>170</v>
      </c>
      <c r="G118" s="13">
        <v>44427</v>
      </c>
      <c r="H118" s="81" t="s">
        <v>1620</v>
      </c>
      <c r="I118" s="16">
        <v>75</v>
      </c>
      <c r="J118" s="16">
        <v>80</v>
      </c>
      <c r="K118" s="16">
        <v>27</v>
      </c>
      <c r="L118" s="16">
        <v>7</v>
      </c>
      <c r="M118" s="87">
        <v>40.5</v>
      </c>
      <c r="N118" s="76">
        <v>41</v>
      </c>
      <c r="O118" s="67">
        <v>2530</v>
      </c>
      <c r="P118" s="68">
        <f>Table224523689101112131415161718192021[[#This Row],[PEMBULATAN]]*O118</f>
        <v>103730</v>
      </c>
    </row>
    <row r="119" spans="1:16" ht="24" customHeight="1" x14ac:dyDescent="0.2">
      <c r="A119" s="94"/>
      <c r="B119" s="79"/>
      <c r="C119" s="77" t="s">
        <v>1739</v>
      </c>
      <c r="D119" s="82" t="s">
        <v>55</v>
      </c>
      <c r="E119" s="13">
        <v>44425</v>
      </c>
      <c r="F119" s="80" t="s">
        <v>170</v>
      </c>
      <c r="G119" s="13">
        <v>44427</v>
      </c>
      <c r="H119" s="81" t="s">
        <v>1620</v>
      </c>
      <c r="I119" s="16">
        <v>62</v>
      </c>
      <c r="J119" s="16">
        <v>42</v>
      </c>
      <c r="K119" s="16">
        <v>31</v>
      </c>
      <c r="L119" s="16">
        <v>7</v>
      </c>
      <c r="M119" s="87">
        <v>20.181000000000001</v>
      </c>
      <c r="N119" s="76">
        <v>20</v>
      </c>
      <c r="O119" s="67">
        <v>2530</v>
      </c>
      <c r="P119" s="68">
        <f>Table224523689101112131415161718192021[[#This Row],[PEMBULATAN]]*O119</f>
        <v>50600</v>
      </c>
    </row>
    <row r="120" spans="1:16" ht="24" customHeight="1" x14ac:dyDescent="0.2">
      <c r="A120" s="94"/>
      <c r="B120" s="79"/>
      <c r="C120" s="77" t="s">
        <v>1740</v>
      </c>
      <c r="D120" s="82" t="s">
        <v>55</v>
      </c>
      <c r="E120" s="13">
        <v>44425</v>
      </c>
      <c r="F120" s="80" t="s">
        <v>170</v>
      </c>
      <c r="G120" s="13">
        <v>44427</v>
      </c>
      <c r="H120" s="81" t="s">
        <v>1620</v>
      </c>
      <c r="I120" s="16">
        <v>50</v>
      </c>
      <c r="J120" s="16">
        <v>31</v>
      </c>
      <c r="K120" s="16">
        <v>19</v>
      </c>
      <c r="L120" s="16">
        <v>2</v>
      </c>
      <c r="M120" s="87">
        <v>7.3624999999999998</v>
      </c>
      <c r="N120" s="76">
        <v>8</v>
      </c>
      <c r="O120" s="67">
        <v>2530</v>
      </c>
      <c r="P120" s="68">
        <f>Table224523689101112131415161718192021[[#This Row],[PEMBULATAN]]*O120</f>
        <v>20240</v>
      </c>
    </row>
    <row r="121" spans="1:16" ht="24" customHeight="1" x14ac:dyDescent="0.2">
      <c r="A121" s="94"/>
      <c r="B121" s="79"/>
      <c r="C121" s="77" t="s">
        <v>1741</v>
      </c>
      <c r="D121" s="82" t="s">
        <v>55</v>
      </c>
      <c r="E121" s="13">
        <v>44425</v>
      </c>
      <c r="F121" s="80" t="s">
        <v>170</v>
      </c>
      <c r="G121" s="13">
        <v>44427</v>
      </c>
      <c r="H121" s="81" t="s">
        <v>1620</v>
      </c>
      <c r="I121" s="16">
        <v>92</v>
      </c>
      <c r="J121" s="16">
        <v>52</v>
      </c>
      <c r="K121" s="16">
        <v>40</v>
      </c>
      <c r="L121" s="16">
        <v>17</v>
      </c>
      <c r="M121" s="87">
        <v>47.84</v>
      </c>
      <c r="N121" s="76">
        <v>48</v>
      </c>
      <c r="O121" s="67">
        <v>2530</v>
      </c>
      <c r="P121" s="68">
        <f>Table224523689101112131415161718192021[[#This Row],[PEMBULATAN]]*O121</f>
        <v>121440</v>
      </c>
    </row>
    <row r="122" spans="1:16" ht="24" customHeight="1" x14ac:dyDescent="0.2">
      <c r="A122" s="94"/>
      <c r="B122" s="79"/>
      <c r="C122" s="77" t="s">
        <v>1742</v>
      </c>
      <c r="D122" s="82" t="s">
        <v>55</v>
      </c>
      <c r="E122" s="13">
        <v>44425</v>
      </c>
      <c r="F122" s="80" t="s">
        <v>170</v>
      </c>
      <c r="G122" s="13">
        <v>44427</v>
      </c>
      <c r="H122" s="81" t="s">
        <v>1620</v>
      </c>
      <c r="I122" s="16">
        <v>50</v>
      </c>
      <c r="J122" s="16">
        <v>52</v>
      </c>
      <c r="K122" s="16">
        <v>19</v>
      </c>
      <c r="L122" s="16">
        <v>3</v>
      </c>
      <c r="M122" s="87">
        <v>12.35</v>
      </c>
      <c r="N122" s="76">
        <v>13</v>
      </c>
      <c r="O122" s="67">
        <v>2530</v>
      </c>
      <c r="P122" s="68">
        <f>Table224523689101112131415161718192021[[#This Row],[PEMBULATAN]]*O122</f>
        <v>32890</v>
      </c>
    </row>
    <row r="123" spans="1:16" ht="24" customHeight="1" x14ac:dyDescent="0.2">
      <c r="A123" s="94"/>
      <c r="B123" s="79"/>
      <c r="C123" s="77" t="s">
        <v>1743</v>
      </c>
      <c r="D123" s="82" t="s">
        <v>55</v>
      </c>
      <c r="E123" s="13">
        <v>44425</v>
      </c>
      <c r="F123" s="80" t="s">
        <v>170</v>
      </c>
      <c r="G123" s="13">
        <v>44427</v>
      </c>
      <c r="H123" s="81" t="s">
        <v>1620</v>
      </c>
      <c r="I123" s="16">
        <v>60</v>
      </c>
      <c r="J123" s="16">
        <v>43</v>
      </c>
      <c r="K123" s="16">
        <v>20</v>
      </c>
      <c r="L123" s="16">
        <v>7</v>
      </c>
      <c r="M123" s="87">
        <v>12.9</v>
      </c>
      <c r="N123" s="76">
        <v>13</v>
      </c>
      <c r="O123" s="67">
        <v>2530</v>
      </c>
      <c r="P123" s="68">
        <f>Table224523689101112131415161718192021[[#This Row],[PEMBULATAN]]*O123</f>
        <v>32890</v>
      </c>
    </row>
    <row r="124" spans="1:16" ht="24" customHeight="1" x14ac:dyDescent="0.2">
      <c r="A124" s="94"/>
      <c r="B124" s="79"/>
      <c r="C124" s="77" t="s">
        <v>1744</v>
      </c>
      <c r="D124" s="82" t="s">
        <v>55</v>
      </c>
      <c r="E124" s="13">
        <v>44425</v>
      </c>
      <c r="F124" s="80" t="s">
        <v>170</v>
      </c>
      <c r="G124" s="13">
        <v>44427</v>
      </c>
      <c r="H124" s="81" t="s">
        <v>1620</v>
      </c>
      <c r="I124" s="16">
        <v>70</v>
      </c>
      <c r="J124" s="16">
        <v>53</v>
      </c>
      <c r="K124" s="16">
        <v>28</v>
      </c>
      <c r="L124" s="16">
        <v>9</v>
      </c>
      <c r="M124" s="87">
        <v>25.97</v>
      </c>
      <c r="N124" s="76">
        <v>26</v>
      </c>
      <c r="O124" s="67">
        <v>2530</v>
      </c>
      <c r="P124" s="68">
        <f>Table224523689101112131415161718192021[[#This Row],[PEMBULATAN]]*O124</f>
        <v>65780</v>
      </c>
    </row>
    <row r="125" spans="1:16" ht="24" customHeight="1" x14ac:dyDescent="0.2">
      <c r="A125" s="94"/>
      <c r="B125" s="79"/>
      <c r="C125" s="77" t="s">
        <v>1745</v>
      </c>
      <c r="D125" s="82" t="s">
        <v>55</v>
      </c>
      <c r="E125" s="13">
        <v>44425</v>
      </c>
      <c r="F125" s="80" t="s">
        <v>170</v>
      </c>
      <c r="G125" s="13">
        <v>44427</v>
      </c>
      <c r="H125" s="81" t="s">
        <v>1620</v>
      </c>
      <c r="I125" s="16">
        <v>82</v>
      </c>
      <c r="J125" s="16">
        <v>53</v>
      </c>
      <c r="K125" s="16">
        <v>25</v>
      </c>
      <c r="L125" s="16">
        <v>7</v>
      </c>
      <c r="M125" s="87">
        <v>27.162500000000001</v>
      </c>
      <c r="N125" s="76">
        <v>27</v>
      </c>
      <c r="O125" s="67">
        <v>2530</v>
      </c>
      <c r="P125" s="68">
        <f>Table224523689101112131415161718192021[[#This Row],[PEMBULATAN]]*O125</f>
        <v>68310</v>
      </c>
    </row>
    <row r="126" spans="1:16" ht="24" customHeight="1" x14ac:dyDescent="0.2">
      <c r="A126" s="94"/>
      <c r="B126" s="79"/>
      <c r="C126" s="77" t="s">
        <v>1746</v>
      </c>
      <c r="D126" s="82" t="s">
        <v>55</v>
      </c>
      <c r="E126" s="13">
        <v>44425</v>
      </c>
      <c r="F126" s="80" t="s">
        <v>170</v>
      </c>
      <c r="G126" s="13">
        <v>44427</v>
      </c>
      <c r="H126" s="81" t="s">
        <v>1620</v>
      </c>
      <c r="I126" s="16">
        <v>72</v>
      </c>
      <c r="J126" s="16">
        <v>54</v>
      </c>
      <c r="K126" s="16">
        <v>22</v>
      </c>
      <c r="L126" s="16">
        <v>5</v>
      </c>
      <c r="M126" s="87">
        <v>21.384</v>
      </c>
      <c r="N126" s="76">
        <v>22</v>
      </c>
      <c r="O126" s="67">
        <v>2530</v>
      </c>
      <c r="P126" s="68">
        <f>Table224523689101112131415161718192021[[#This Row],[PEMBULATAN]]*O126</f>
        <v>55660</v>
      </c>
    </row>
    <row r="127" spans="1:16" ht="24" customHeight="1" x14ac:dyDescent="0.2">
      <c r="A127" s="94"/>
      <c r="B127" s="79"/>
      <c r="C127" s="77" t="s">
        <v>1747</v>
      </c>
      <c r="D127" s="82" t="s">
        <v>55</v>
      </c>
      <c r="E127" s="13">
        <v>44425</v>
      </c>
      <c r="F127" s="80" t="s">
        <v>170</v>
      </c>
      <c r="G127" s="13">
        <v>44427</v>
      </c>
      <c r="H127" s="81" t="s">
        <v>1620</v>
      </c>
      <c r="I127" s="16">
        <v>76</v>
      </c>
      <c r="J127" s="16">
        <v>57</v>
      </c>
      <c r="K127" s="16">
        <v>26</v>
      </c>
      <c r="L127" s="16">
        <v>5</v>
      </c>
      <c r="M127" s="87">
        <v>28.158000000000001</v>
      </c>
      <c r="N127" s="76">
        <v>28</v>
      </c>
      <c r="O127" s="67">
        <v>2530</v>
      </c>
      <c r="P127" s="68">
        <f>Table224523689101112131415161718192021[[#This Row],[PEMBULATAN]]*O127</f>
        <v>70840</v>
      </c>
    </row>
    <row r="128" spans="1:16" ht="24" customHeight="1" x14ac:dyDescent="0.2">
      <c r="A128" s="94"/>
      <c r="B128" s="79"/>
      <c r="C128" s="77" t="s">
        <v>1748</v>
      </c>
      <c r="D128" s="82" t="s">
        <v>55</v>
      </c>
      <c r="E128" s="13">
        <v>44425</v>
      </c>
      <c r="F128" s="80" t="s">
        <v>170</v>
      </c>
      <c r="G128" s="13">
        <v>44427</v>
      </c>
      <c r="H128" s="81" t="s">
        <v>1620</v>
      </c>
      <c r="I128" s="16">
        <v>97</v>
      </c>
      <c r="J128" s="16">
        <v>60</v>
      </c>
      <c r="K128" s="16">
        <v>30</v>
      </c>
      <c r="L128" s="16">
        <v>15</v>
      </c>
      <c r="M128" s="87">
        <v>43.65</v>
      </c>
      <c r="N128" s="76">
        <v>44</v>
      </c>
      <c r="O128" s="67">
        <v>2530</v>
      </c>
      <c r="P128" s="68">
        <f>Table224523689101112131415161718192021[[#This Row],[PEMBULATAN]]*O128</f>
        <v>111320</v>
      </c>
    </row>
    <row r="129" spans="1:16" ht="24" customHeight="1" x14ac:dyDescent="0.2">
      <c r="A129" s="94"/>
      <c r="B129" s="79"/>
      <c r="C129" s="77" t="s">
        <v>1749</v>
      </c>
      <c r="D129" s="82" t="s">
        <v>55</v>
      </c>
      <c r="E129" s="13">
        <v>44425</v>
      </c>
      <c r="F129" s="80" t="s">
        <v>170</v>
      </c>
      <c r="G129" s="13">
        <v>44427</v>
      </c>
      <c r="H129" s="81" t="s">
        <v>1620</v>
      </c>
      <c r="I129" s="16">
        <v>104</v>
      </c>
      <c r="J129" s="16">
        <v>50</v>
      </c>
      <c r="K129" s="16">
        <v>38</v>
      </c>
      <c r="L129" s="16">
        <v>23</v>
      </c>
      <c r="M129" s="87">
        <v>49.4</v>
      </c>
      <c r="N129" s="76">
        <v>50</v>
      </c>
      <c r="O129" s="67">
        <v>2530</v>
      </c>
      <c r="P129" s="68">
        <f>Table224523689101112131415161718192021[[#This Row],[PEMBULATAN]]*O129</f>
        <v>126500</v>
      </c>
    </row>
    <row r="130" spans="1:16" ht="24" customHeight="1" x14ac:dyDescent="0.2">
      <c r="A130" s="94"/>
      <c r="B130" s="79"/>
      <c r="C130" s="77" t="s">
        <v>1750</v>
      </c>
      <c r="D130" s="82" t="s">
        <v>55</v>
      </c>
      <c r="E130" s="13">
        <v>44425</v>
      </c>
      <c r="F130" s="80" t="s">
        <v>170</v>
      </c>
      <c r="G130" s="13">
        <v>44427</v>
      </c>
      <c r="H130" s="81" t="s">
        <v>1620</v>
      </c>
      <c r="I130" s="16">
        <v>71</v>
      </c>
      <c r="J130" s="16">
        <v>62</v>
      </c>
      <c r="K130" s="16">
        <v>12</v>
      </c>
      <c r="L130" s="16">
        <v>13</v>
      </c>
      <c r="M130" s="87">
        <v>13.206</v>
      </c>
      <c r="N130" s="76">
        <v>13</v>
      </c>
      <c r="O130" s="67">
        <v>2530</v>
      </c>
      <c r="P130" s="68">
        <f>Table224523689101112131415161718192021[[#This Row],[PEMBULATAN]]*O130</f>
        <v>32890</v>
      </c>
    </row>
    <row r="131" spans="1:16" ht="24" customHeight="1" x14ac:dyDescent="0.2">
      <c r="A131" s="94"/>
      <c r="B131" s="79"/>
      <c r="C131" s="77" t="s">
        <v>1751</v>
      </c>
      <c r="D131" s="82" t="s">
        <v>55</v>
      </c>
      <c r="E131" s="13">
        <v>44425</v>
      </c>
      <c r="F131" s="80" t="s">
        <v>170</v>
      </c>
      <c r="G131" s="13">
        <v>44427</v>
      </c>
      <c r="H131" s="81" t="s">
        <v>1620</v>
      </c>
      <c r="I131" s="16">
        <v>60</v>
      </c>
      <c r="J131" s="16">
        <v>42</v>
      </c>
      <c r="K131" s="16">
        <v>31</v>
      </c>
      <c r="L131" s="16">
        <v>7</v>
      </c>
      <c r="M131" s="87">
        <v>19.53</v>
      </c>
      <c r="N131" s="76">
        <v>20</v>
      </c>
      <c r="O131" s="67">
        <v>2530</v>
      </c>
      <c r="P131" s="68">
        <f>Table224523689101112131415161718192021[[#This Row],[PEMBULATAN]]*O131</f>
        <v>50600</v>
      </c>
    </row>
    <row r="132" spans="1:16" ht="24" customHeight="1" x14ac:dyDescent="0.2">
      <c r="A132" s="94"/>
      <c r="B132" s="79"/>
      <c r="C132" s="77" t="s">
        <v>1752</v>
      </c>
      <c r="D132" s="82" t="s">
        <v>55</v>
      </c>
      <c r="E132" s="13">
        <v>44425</v>
      </c>
      <c r="F132" s="80" t="s">
        <v>170</v>
      </c>
      <c r="G132" s="13">
        <v>44427</v>
      </c>
      <c r="H132" s="81" t="s">
        <v>1620</v>
      </c>
      <c r="I132" s="16">
        <v>98</v>
      </c>
      <c r="J132" s="16">
        <v>50</v>
      </c>
      <c r="K132" s="16">
        <v>27</v>
      </c>
      <c r="L132" s="16">
        <v>11</v>
      </c>
      <c r="M132" s="87">
        <v>33.075000000000003</v>
      </c>
      <c r="N132" s="76">
        <v>33</v>
      </c>
      <c r="O132" s="67">
        <v>2530</v>
      </c>
      <c r="P132" s="68">
        <f>Table224523689101112131415161718192021[[#This Row],[PEMBULATAN]]*O132</f>
        <v>83490</v>
      </c>
    </row>
    <row r="133" spans="1:16" ht="24" customHeight="1" x14ac:dyDescent="0.2">
      <c r="A133" s="94"/>
      <c r="B133" s="79"/>
      <c r="C133" s="77" t="s">
        <v>1753</v>
      </c>
      <c r="D133" s="82" t="s">
        <v>55</v>
      </c>
      <c r="E133" s="13">
        <v>44425</v>
      </c>
      <c r="F133" s="80" t="s">
        <v>170</v>
      </c>
      <c r="G133" s="13">
        <v>44427</v>
      </c>
      <c r="H133" s="81" t="s">
        <v>1620</v>
      </c>
      <c r="I133" s="16">
        <v>96</v>
      </c>
      <c r="J133" s="16">
        <v>60</v>
      </c>
      <c r="K133" s="16">
        <v>35</v>
      </c>
      <c r="L133" s="16">
        <v>26</v>
      </c>
      <c r="M133" s="87">
        <v>50.4</v>
      </c>
      <c r="N133" s="76">
        <v>51</v>
      </c>
      <c r="O133" s="67">
        <v>2530</v>
      </c>
      <c r="P133" s="68">
        <f>Table224523689101112131415161718192021[[#This Row],[PEMBULATAN]]*O133</f>
        <v>129030</v>
      </c>
    </row>
    <row r="134" spans="1:16" ht="24" customHeight="1" x14ac:dyDescent="0.2">
      <c r="A134" s="94"/>
      <c r="B134" s="79"/>
      <c r="C134" s="77" t="s">
        <v>1754</v>
      </c>
      <c r="D134" s="82" t="s">
        <v>55</v>
      </c>
      <c r="E134" s="13">
        <v>44425</v>
      </c>
      <c r="F134" s="80" t="s">
        <v>170</v>
      </c>
      <c r="G134" s="13">
        <v>44427</v>
      </c>
      <c r="H134" s="81" t="s">
        <v>1620</v>
      </c>
      <c r="I134" s="16">
        <v>100</v>
      </c>
      <c r="J134" s="16">
        <v>58</v>
      </c>
      <c r="K134" s="16">
        <v>33</v>
      </c>
      <c r="L134" s="16">
        <v>25</v>
      </c>
      <c r="M134" s="87">
        <v>47.85</v>
      </c>
      <c r="N134" s="76">
        <v>48</v>
      </c>
      <c r="O134" s="67">
        <v>2530</v>
      </c>
      <c r="P134" s="68">
        <f>Table224523689101112131415161718192021[[#This Row],[PEMBULATAN]]*O134</f>
        <v>121440</v>
      </c>
    </row>
    <row r="135" spans="1:16" ht="24" customHeight="1" x14ac:dyDescent="0.2">
      <c r="A135" s="94"/>
      <c r="B135" s="79"/>
      <c r="C135" s="77" t="s">
        <v>1755</v>
      </c>
      <c r="D135" s="82" t="s">
        <v>55</v>
      </c>
      <c r="E135" s="13">
        <v>44425</v>
      </c>
      <c r="F135" s="80" t="s">
        <v>170</v>
      </c>
      <c r="G135" s="13">
        <v>44427</v>
      </c>
      <c r="H135" s="81" t="s">
        <v>1620</v>
      </c>
      <c r="I135" s="16">
        <v>37</v>
      </c>
      <c r="J135" s="16">
        <v>32</v>
      </c>
      <c r="K135" s="16">
        <v>9</v>
      </c>
      <c r="L135" s="16">
        <v>1</v>
      </c>
      <c r="M135" s="87">
        <v>2.6640000000000001</v>
      </c>
      <c r="N135" s="76">
        <v>3</v>
      </c>
      <c r="O135" s="67">
        <v>2530</v>
      </c>
      <c r="P135" s="68">
        <f>Table224523689101112131415161718192021[[#This Row],[PEMBULATAN]]*O135</f>
        <v>7590</v>
      </c>
    </row>
    <row r="136" spans="1:16" ht="24" customHeight="1" x14ac:dyDescent="0.2">
      <c r="A136" s="94"/>
      <c r="B136" s="79"/>
      <c r="C136" s="77" t="s">
        <v>1756</v>
      </c>
      <c r="D136" s="82" t="s">
        <v>55</v>
      </c>
      <c r="E136" s="13">
        <v>44425</v>
      </c>
      <c r="F136" s="80" t="s">
        <v>170</v>
      </c>
      <c r="G136" s="13">
        <v>44427</v>
      </c>
      <c r="H136" s="81" t="s">
        <v>1620</v>
      </c>
      <c r="I136" s="16">
        <v>105</v>
      </c>
      <c r="J136" s="16">
        <v>51</v>
      </c>
      <c r="K136" s="16">
        <v>30</v>
      </c>
      <c r="L136" s="16">
        <v>20</v>
      </c>
      <c r="M136" s="87">
        <v>40.162500000000001</v>
      </c>
      <c r="N136" s="76">
        <v>40</v>
      </c>
      <c r="O136" s="67">
        <v>2530</v>
      </c>
      <c r="P136" s="68">
        <f>Table224523689101112131415161718192021[[#This Row],[PEMBULATAN]]*O136</f>
        <v>101200</v>
      </c>
    </row>
    <row r="137" spans="1:16" ht="24" customHeight="1" x14ac:dyDescent="0.2">
      <c r="A137" s="94"/>
      <c r="B137" s="79"/>
      <c r="C137" s="77" t="s">
        <v>1757</v>
      </c>
      <c r="D137" s="82" t="s">
        <v>55</v>
      </c>
      <c r="E137" s="13">
        <v>44425</v>
      </c>
      <c r="F137" s="80" t="s">
        <v>170</v>
      </c>
      <c r="G137" s="13">
        <v>44427</v>
      </c>
      <c r="H137" s="81" t="s">
        <v>1620</v>
      </c>
      <c r="I137" s="16">
        <v>100</v>
      </c>
      <c r="J137" s="16">
        <v>60</v>
      </c>
      <c r="K137" s="16">
        <v>28</v>
      </c>
      <c r="L137" s="16">
        <v>16</v>
      </c>
      <c r="M137" s="87">
        <v>42</v>
      </c>
      <c r="N137" s="76">
        <v>42</v>
      </c>
      <c r="O137" s="67">
        <v>2530</v>
      </c>
      <c r="P137" s="68">
        <f>Table224523689101112131415161718192021[[#This Row],[PEMBULATAN]]*O137</f>
        <v>106260</v>
      </c>
    </row>
    <row r="138" spans="1:16" ht="24" customHeight="1" x14ac:dyDescent="0.2">
      <c r="A138" s="94"/>
      <c r="B138" s="79"/>
      <c r="C138" s="77" t="s">
        <v>1758</v>
      </c>
      <c r="D138" s="82" t="s">
        <v>55</v>
      </c>
      <c r="E138" s="13">
        <v>44425</v>
      </c>
      <c r="F138" s="80" t="s">
        <v>170</v>
      </c>
      <c r="G138" s="13">
        <v>44427</v>
      </c>
      <c r="H138" s="81" t="s">
        <v>1620</v>
      </c>
      <c r="I138" s="16">
        <v>80</v>
      </c>
      <c r="J138" s="16">
        <v>52</v>
      </c>
      <c r="K138" s="16">
        <v>27</v>
      </c>
      <c r="L138" s="16">
        <v>12</v>
      </c>
      <c r="M138" s="87">
        <v>28.08</v>
      </c>
      <c r="N138" s="76">
        <v>28</v>
      </c>
      <c r="O138" s="67">
        <v>2530</v>
      </c>
      <c r="P138" s="68">
        <f>Table224523689101112131415161718192021[[#This Row],[PEMBULATAN]]*O138</f>
        <v>70840</v>
      </c>
    </row>
    <row r="139" spans="1:16" ht="24" customHeight="1" x14ac:dyDescent="0.2">
      <c r="A139" s="94"/>
      <c r="B139" s="79"/>
      <c r="C139" s="77" t="s">
        <v>1759</v>
      </c>
      <c r="D139" s="82" t="s">
        <v>55</v>
      </c>
      <c r="E139" s="13">
        <v>44425</v>
      </c>
      <c r="F139" s="80" t="s">
        <v>170</v>
      </c>
      <c r="G139" s="13">
        <v>44427</v>
      </c>
      <c r="H139" s="81" t="s">
        <v>1620</v>
      </c>
      <c r="I139" s="16">
        <v>100</v>
      </c>
      <c r="J139" s="16">
        <v>52</v>
      </c>
      <c r="K139" s="16">
        <v>25</v>
      </c>
      <c r="L139" s="16">
        <v>14</v>
      </c>
      <c r="M139" s="87">
        <v>32.5</v>
      </c>
      <c r="N139" s="76">
        <v>33</v>
      </c>
      <c r="O139" s="67">
        <v>2530</v>
      </c>
      <c r="P139" s="68">
        <f>Table224523689101112131415161718192021[[#This Row],[PEMBULATAN]]*O139</f>
        <v>83490</v>
      </c>
    </row>
    <row r="140" spans="1:16" ht="24" customHeight="1" x14ac:dyDescent="0.2">
      <c r="A140" s="94"/>
      <c r="B140" s="79"/>
      <c r="C140" s="77" t="s">
        <v>1760</v>
      </c>
      <c r="D140" s="82" t="s">
        <v>55</v>
      </c>
      <c r="E140" s="13">
        <v>44425</v>
      </c>
      <c r="F140" s="80" t="s">
        <v>170</v>
      </c>
      <c r="G140" s="13">
        <v>44427</v>
      </c>
      <c r="H140" s="81" t="s">
        <v>1620</v>
      </c>
      <c r="I140" s="16">
        <v>60</v>
      </c>
      <c r="J140" s="16">
        <v>59</v>
      </c>
      <c r="K140" s="16">
        <v>17</v>
      </c>
      <c r="L140" s="16">
        <v>11</v>
      </c>
      <c r="M140" s="87">
        <v>15.045</v>
      </c>
      <c r="N140" s="76">
        <v>15</v>
      </c>
      <c r="O140" s="67">
        <v>2530</v>
      </c>
      <c r="P140" s="68">
        <f>Table224523689101112131415161718192021[[#This Row],[PEMBULATAN]]*O140</f>
        <v>37950</v>
      </c>
    </row>
    <row r="141" spans="1:16" ht="24" customHeight="1" x14ac:dyDescent="0.2">
      <c r="A141" s="94"/>
      <c r="B141" s="79"/>
      <c r="C141" s="77" t="s">
        <v>1761</v>
      </c>
      <c r="D141" s="82" t="s">
        <v>55</v>
      </c>
      <c r="E141" s="13">
        <v>44425</v>
      </c>
      <c r="F141" s="80" t="s">
        <v>170</v>
      </c>
      <c r="G141" s="13">
        <v>44427</v>
      </c>
      <c r="H141" s="81" t="s">
        <v>1620</v>
      </c>
      <c r="I141" s="16">
        <v>97</v>
      </c>
      <c r="J141" s="16">
        <v>67</v>
      </c>
      <c r="K141" s="16">
        <v>18</v>
      </c>
      <c r="L141" s="16">
        <v>9</v>
      </c>
      <c r="M141" s="87">
        <v>29.2455</v>
      </c>
      <c r="N141" s="76">
        <v>29</v>
      </c>
      <c r="O141" s="67">
        <v>2530</v>
      </c>
      <c r="P141" s="68">
        <f>Table224523689101112131415161718192021[[#This Row],[PEMBULATAN]]*O141</f>
        <v>73370</v>
      </c>
    </row>
    <row r="142" spans="1:16" ht="24" customHeight="1" x14ac:dyDescent="0.2">
      <c r="A142" s="94"/>
      <c r="B142" s="79"/>
      <c r="C142" s="77" t="s">
        <v>1762</v>
      </c>
      <c r="D142" s="82" t="s">
        <v>55</v>
      </c>
      <c r="E142" s="13">
        <v>44425</v>
      </c>
      <c r="F142" s="80" t="s">
        <v>170</v>
      </c>
      <c r="G142" s="13">
        <v>44427</v>
      </c>
      <c r="H142" s="81" t="s">
        <v>1620</v>
      </c>
      <c r="I142" s="16">
        <v>66</v>
      </c>
      <c r="J142" s="16">
        <v>25</v>
      </c>
      <c r="K142" s="16">
        <v>25</v>
      </c>
      <c r="L142" s="16">
        <v>2</v>
      </c>
      <c r="M142" s="87">
        <v>10.3125</v>
      </c>
      <c r="N142" s="76">
        <v>11</v>
      </c>
      <c r="O142" s="67">
        <v>2530</v>
      </c>
      <c r="P142" s="68">
        <f>Table224523689101112131415161718192021[[#This Row],[PEMBULATAN]]*O142</f>
        <v>27830</v>
      </c>
    </row>
    <row r="143" spans="1:16" ht="24" customHeight="1" x14ac:dyDescent="0.2">
      <c r="A143" s="94"/>
      <c r="B143" s="79"/>
      <c r="C143" s="77" t="s">
        <v>1763</v>
      </c>
      <c r="D143" s="82" t="s">
        <v>55</v>
      </c>
      <c r="E143" s="13">
        <v>44425</v>
      </c>
      <c r="F143" s="80" t="s">
        <v>170</v>
      </c>
      <c r="G143" s="13">
        <v>44427</v>
      </c>
      <c r="H143" s="81" t="s">
        <v>1620</v>
      </c>
      <c r="I143" s="16">
        <v>106</v>
      </c>
      <c r="J143" s="16">
        <v>15</v>
      </c>
      <c r="K143" s="16">
        <v>25</v>
      </c>
      <c r="L143" s="16">
        <v>8</v>
      </c>
      <c r="M143" s="87">
        <v>9.9375</v>
      </c>
      <c r="N143" s="76">
        <v>10</v>
      </c>
      <c r="O143" s="67">
        <v>2530</v>
      </c>
      <c r="P143" s="68">
        <f>Table224523689101112131415161718192021[[#This Row],[PEMBULATAN]]*O143</f>
        <v>25300</v>
      </c>
    </row>
    <row r="144" spans="1:16" ht="24" customHeight="1" x14ac:dyDescent="0.2">
      <c r="A144" s="94"/>
      <c r="B144" s="79"/>
      <c r="C144" s="77" t="s">
        <v>1764</v>
      </c>
      <c r="D144" s="82" t="s">
        <v>55</v>
      </c>
      <c r="E144" s="13">
        <v>44425</v>
      </c>
      <c r="F144" s="80" t="s">
        <v>170</v>
      </c>
      <c r="G144" s="13">
        <v>44427</v>
      </c>
      <c r="H144" s="81" t="s">
        <v>1620</v>
      </c>
      <c r="I144" s="16">
        <v>63</v>
      </c>
      <c r="J144" s="16">
        <v>8</v>
      </c>
      <c r="K144" s="16">
        <v>8</v>
      </c>
      <c r="L144" s="16">
        <v>2</v>
      </c>
      <c r="M144" s="87">
        <v>1.008</v>
      </c>
      <c r="N144" s="76">
        <v>2</v>
      </c>
      <c r="O144" s="67">
        <v>2530</v>
      </c>
      <c r="P144" s="68">
        <f>Table224523689101112131415161718192021[[#This Row],[PEMBULATAN]]*O144</f>
        <v>5060</v>
      </c>
    </row>
    <row r="145" spans="1:16" ht="24" customHeight="1" x14ac:dyDescent="0.2">
      <c r="A145" s="94"/>
      <c r="B145" s="79"/>
      <c r="C145" s="77" t="s">
        <v>1765</v>
      </c>
      <c r="D145" s="82" t="s">
        <v>55</v>
      </c>
      <c r="E145" s="13">
        <v>44425</v>
      </c>
      <c r="F145" s="80" t="s">
        <v>170</v>
      </c>
      <c r="G145" s="13">
        <v>44427</v>
      </c>
      <c r="H145" s="81" t="s">
        <v>1620</v>
      </c>
      <c r="I145" s="16">
        <v>40</v>
      </c>
      <c r="J145" s="16">
        <v>36</v>
      </c>
      <c r="K145" s="16">
        <v>25</v>
      </c>
      <c r="L145" s="16">
        <v>14</v>
      </c>
      <c r="M145" s="87">
        <v>9</v>
      </c>
      <c r="N145" s="76">
        <v>14</v>
      </c>
      <c r="O145" s="67">
        <v>2530</v>
      </c>
      <c r="P145" s="68">
        <f>Table224523689101112131415161718192021[[#This Row],[PEMBULATAN]]*O145</f>
        <v>35420</v>
      </c>
    </row>
    <row r="146" spans="1:16" ht="24" customHeight="1" x14ac:dyDescent="0.2">
      <c r="A146" s="94"/>
      <c r="B146" s="79"/>
      <c r="C146" s="77" t="s">
        <v>1766</v>
      </c>
      <c r="D146" s="82" t="s">
        <v>55</v>
      </c>
      <c r="E146" s="13">
        <v>44425</v>
      </c>
      <c r="F146" s="80" t="s">
        <v>170</v>
      </c>
      <c r="G146" s="13">
        <v>44427</v>
      </c>
      <c r="H146" s="81" t="s">
        <v>1620</v>
      </c>
      <c r="I146" s="16">
        <v>42</v>
      </c>
      <c r="J146" s="16">
        <v>42</v>
      </c>
      <c r="K146" s="16">
        <v>39</v>
      </c>
      <c r="L146" s="16">
        <v>14</v>
      </c>
      <c r="M146" s="87">
        <v>17.199000000000002</v>
      </c>
      <c r="N146" s="76">
        <v>17</v>
      </c>
      <c r="O146" s="67">
        <v>2530</v>
      </c>
      <c r="P146" s="68">
        <f>Table224523689101112131415161718192021[[#This Row],[PEMBULATAN]]*O146</f>
        <v>43010</v>
      </c>
    </row>
    <row r="147" spans="1:16" ht="24" customHeight="1" x14ac:dyDescent="0.2">
      <c r="A147" s="94"/>
      <c r="B147" s="79"/>
      <c r="C147" s="77" t="s">
        <v>1767</v>
      </c>
      <c r="D147" s="82" t="s">
        <v>55</v>
      </c>
      <c r="E147" s="13">
        <v>44425</v>
      </c>
      <c r="F147" s="80" t="s">
        <v>170</v>
      </c>
      <c r="G147" s="13">
        <v>44427</v>
      </c>
      <c r="H147" s="81" t="s">
        <v>1620</v>
      </c>
      <c r="I147" s="16">
        <v>185</v>
      </c>
      <c r="J147" s="16">
        <v>8</v>
      </c>
      <c r="K147" s="16">
        <v>8</v>
      </c>
      <c r="L147" s="16">
        <v>3</v>
      </c>
      <c r="M147" s="87">
        <v>2.96</v>
      </c>
      <c r="N147" s="76">
        <v>3</v>
      </c>
      <c r="O147" s="67">
        <v>2530</v>
      </c>
      <c r="P147" s="68">
        <f>Table224523689101112131415161718192021[[#This Row],[PEMBULATAN]]*O147</f>
        <v>7590</v>
      </c>
    </row>
    <row r="148" spans="1:16" ht="24" customHeight="1" x14ac:dyDescent="0.2">
      <c r="A148" s="94"/>
      <c r="B148" s="79"/>
      <c r="C148" s="77" t="s">
        <v>1768</v>
      </c>
      <c r="D148" s="82" t="s">
        <v>55</v>
      </c>
      <c r="E148" s="13">
        <v>44425</v>
      </c>
      <c r="F148" s="80" t="s">
        <v>170</v>
      </c>
      <c r="G148" s="13">
        <v>44427</v>
      </c>
      <c r="H148" s="81" t="s">
        <v>1620</v>
      </c>
      <c r="I148" s="16">
        <v>158</v>
      </c>
      <c r="J148" s="16">
        <v>12</v>
      </c>
      <c r="K148" s="16">
        <v>11</v>
      </c>
      <c r="L148" s="16">
        <v>1</v>
      </c>
      <c r="M148" s="87">
        <v>5.2140000000000004</v>
      </c>
      <c r="N148" s="76">
        <v>5</v>
      </c>
      <c r="O148" s="67">
        <v>2530</v>
      </c>
      <c r="P148" s="68">
        <f>Table224523689101112131415161718192021[[#This Row],[PEMBULATAN]]*O148</f>
        <v>12650</v>
      </c>
    </row>
    <row r="149" spans="1:16" ht="24" customHeight="1" x14ac:dyDescent="0.2">
      <c r="A149" s="94"/>
      <c r="B149" s="79"/>
      <c r="C149" s="77" t="s">
        <v>1769</v>
      </c>
      <c r="D149" s="82" t="s">
        <v>55</v>
      </c>
      <c r="E149" s="13">
        <v>44425</v>
      </c>
      <c r="F149" s="80" t="s">
        <v>170</v>
      </c>
      <c r="G149" s="13">
        <v>44427</v>
      </c>
      <c r="H149" s="81" t="s">
        <v>1620</v>
      </c>
      <c r="I149" s="16">
        <v>54</v>
      </c>
      <c r="J149" s="16">
        <v>39</v>
      </c>
      <c r="K149" s="16">
        <v>14</v>
      </c>
      <c r="L149" s="16">
        <v>7</v>
      </c>
      <c r="M149" s="87">
        <v>7.3710000000000004</v>
      </c>
      <c r="N149" s="76">
        <v>8</v>
      </c>
      <c r="O149" s="67">
        <v>2530</v>
      </c>
      <c r="P149" s="68">
        <f>Table224523689101112131415161718192021[[#This Row],[PEMBULATAN]]*O149</f>
        <v>20240</v>
      </c>
    </row>
    <row r="150" spans="1:16" ht="24" customHeight="1" x14ac:dyDescent="0.2">
      <c r="A150" s="94"/>
      <c r="B150" s="79"/>
      <c r="C150" s="77" t="s">
        <v>1770</v>
      </c>
      <c r="D150" s="82" t="s">
        <v>55</v>
      </c>
      <c r="E150" s="13">
        <v>44425</v>
      </c>
      <c r="F150" s="80" t="s">
        <v>170</v>
      </c>
      <c r="G150" s="13">
        <v>44427</v>
      </c>
      <c r="H150" s="81" t="s">
        <v>1620</v>
      </c>
      <c r="I150" s="16">
        <v>30</v>
      </c>
      <c r="J150" s="16">
        <v>22</v>
      </c>
      <c r="K150" s="16">
        <v>22</v>
      </c>
      <c r="L150" s="16">
        <v>3</v>
      </c>
      <c r="M150" s="87">
        <v>3.63</v>
      </c>
      <c r="N150" s="76">
        <v>4</v>
      </c>
      <c r="O150" s="67">
        <v>2530</v>
      </c>
      <c r="P150" s="68">
        <f>Table224523689101112131415161718192021[[#This Row],[PEMBULATAN]]*O150</f>
        <v>10120</v>
      </c>
    </row>
    <row r="151" spans="1:16" ht="24" customHeight="1" x14ac:dyDescent="0.2">
      <c r="A151" s="94"/>
      <c r="B151" s="79"/>
      <c r="C151" s="77" t="s">
        <v>1771</v>
      </c>
      <c r="D151" s="82" t="s">
        <v>55</v>
      </c>
      <c r="E151" s="13">
        <v>44425</v>
      </c>
      <c r="F151" s="80" t="s">
        <v>170</v>
      </c>
      <c r="G151" s="13">
        <v>44427</v>
      </c>
      <c r="H151" s="81" t="s">
        <v>1620</v>
      </c>
      <c r="I151" s="16">
        <v>30</v>
      </c>
      <c r="J151" s="16">
        <v>22</v>
      </c>
      <c r="K151" s="16">
        <v>22</v>
      </c>
      <c r="L151" s="16">
        <v>7</v>
      </c>
      <c r="M151" s="87">
        <v>3.63</v>
      </c>
      <c r="N151" s="76">
        <v>7</v>
      </c>
      <c r="O151" s="67">
        <v>2530</v>
      </c>
      <c r="P151" s="68">
        <f>Table224523689101112131415161718192021[[#This Row],[PEMBULATAN]]*O151</f>
        <v>17710</v>
      </c>
    </row>
    <row r="152" spans="1:16" ht="24" customHeight="1" x14ac:dyDescent="0.2">
      <c r="A152" s="94"/>
      <c r="B152" s="79"/>
      <c r="C152" s="77" t="s">
        <v>1772</v>
      </c>
      <c r="D152" s="82" t="s">
        <v>55</v>
      </c>
      <c r="E152" s="13">
        <v>44425</v>
      </c>
      <c r="F152" s="80" t="s">
        <v>170</v>
      </c>
      <c r="G152" s="13">
        <v>44427</v>
      </c>
      <c r="H152" s="81" t="s">
        <v>1620</v>
      </c>
      <c r="I152" s="16">
        <v>43</v>
      </c>
      <c r="J152" s="16">
        <v>27</v>
      </c>
      <c r="K152" s="16">
        <v>27</v>
      </c>
      <c r="L152" s="16">
        <v>4</v>
      </c>
      <c r="M152" s="87">
        <v>7.8367500000000003</v>
      </c>
      <c r="N152" s="76">
        <v>8</v>
      </c>
      <c r="O152" s="67">
        <v>2530</v>
      </c>
      <c r="P152" s="68">
        <f>Table224523689101112131415161718192021[[#This Row],[PEMBULATAN]]*O152</f>
        <v>20240</v>
      </c>
    </row>
    <row r="153" spans="1:16" ht="24" customHeight="1" x14ac:dyDescent="0.2">
      <c r="A153" s="94"/>
      <c r="B153" s="79"/>
      <c r="C153" s="77" t="s">
        <v>1773</v>
      </c>
      <c r="D153" s="82" t="s">
        <v>55</v>
      </c>
      <c r="E153" s="13">
        <v>44425</v>
      </c>
      <c r="F153" s="80" t="s">
        <v>170</v>
      </c>
      <c r="G153" s="13">
        <v>44427</v>
      </c>
      <c r="H153" s="81" t="s">
        <v>1620</v>
      </c>
      <c r="I153" s="16">
        <v>60</v>
      </c>
      <c r="J153" s="16">
        <v>42</v>
      </c>
      <c r="K153" s="16">
        <v>50</v>
      </c>
      <c r="L153" s="16">
        <v>19</v>
      </c>
      <c r="M153" s="87">
        <v>31.5</v>
      </c>
      <c r="N153" s="76">
        <v>32</v>
      </c>
      <c r="O153" s="67">
        <v>2530</v>
      </c>
      <c r="P153" s="68">
        <f>Table224523689101112131415161718192021[[#This Row],[PEMBULATAN]]*O153</f>
        <v>80960</v>
      </c>
    </row>
    <row r="154" spans="1:16" ht="24" customHeight="1" x14ac:dyDescent="0.2">
      <c r="A154" s="94"/>
      <c r="B154" s="79"/>
      <c r="C154" s="77" t="s">
        <v>1774</v>
      </c>
      <c r="D154" s="82" t="s">
        <v>55</v>
      </c>
      <c r="E154" s="13">
        <v>44425</v>
      </c>
      <c r="F154" s="80" t="s">
        <v>170</v>
      </c>
      <c r="G154" s="13">
        <v>44427</v>
      </c>
      <c r="H154" s="81" t="s">
        <v>1620</v>
      </c>
      <c r="I154" s="16">
        <v>76</v>
      </c>
      <c r="J154" s="16">
        <v>34</v>
      </c>
      <c r="K154" s="16">
        <v>28</v>
      </c>
      <c r="L154" s="16">
        <v>12</v>
      </c>
      <c r="M154" s="87">
        <v>18.088000000000001</v>
      </c>
      <c r="N154" s="76">
        <v>18</v>
      </c>
      <c r="O154" s="67">
        <v>2530</v>
      </c>
      <c r="P154" s="68">
        <f>Table224523689101112131415161718192021[[#This Row],[PEMBULATAN]]*O154</f>
        <v>45540</v>
      </c>
    </row>
    <row r="155" spans="1:16" ht="24" customHeight="1" x14ac:dyDescent="0.2">
      <c r="A155" s="94"/>
      <c r="B155" s="79"/>
      <c r="C155" s="77" t="s">
        <v>1775</v>
      </c>
      <c r="D155" s="82" t="s">
        <v>55</v>
      </c>
      <c r="E155" s="13">
        <v>44425</v>
      </c>
      <c r="F155" s="80" t="s">
        <v>170</v>
      </c>
      <c r="G155" s="13">
        <v>44427</v>
      </c>
      <c r="H155" s="81" t="s">
        <v>1620</v>
      </c>
      <c r="I155" s="16">
        <v>56</v>
      </c>
      <c r="J155" s="16">
        <v>38</v>
      </c>
      <c r="K155" s="16">
        <v>15</v>
      </c>
      <c r="L155" s="16">
        <v>4</v>
      </c>
      <c r="M155" s="87">
        <v>7.98</v>
      </c>
      <c r="N155" s="76">
        <v>8</v>
      </c>
      <c r="O155" s="67">
        <v>2530</v>
      </c>
      <c r="P155" s="68">
        <f>Table224523689101112131415161718192021[[#This Row],[PEMBULATAN]]*O155</f>
        <v>20240</v>
      </c>
    </row>
    <row r="156" spans="1:16" ht="24" customHeight="1" x14ac:dyDescent="0.2">
      <c r="A156" s="94"/>
      <c r="B156" s="79"/>
      <c r="C156" s="77" t="s">
        <v>1776</v>
      </c>
      <c r="D156" s="82" t="s">
        <v>55</v>
      </c>
      <c r="E156" s="13">
        <v>44425</v>
      </c>
      <c r="F156" s="80" t="s">
        <v>170</v>
      </c>
      <c r="G156" s="13">
        <v>44427</v>
      </c>
      <c r="H156" s="81" t="s">
        <v>1620</v>
      </c>
      <c r="I156" s="16">
        <v>43</v>
      </c>
      <c r="J156" s="16">
        <v>43</v>
      </c>
      <c r="K156" s="16">
        <v>48</v>
      </c>
      <c r="L156" s="16">
        <v>16</v>
      </c>
      <c r="M156" s="87">
        <v>22.187999999999999</v>
      </c>
      <c r="N156" s="76">
        <v>22</v>
      </c>
      <c r="O156" s="67">
        <v>2530</v>
      </c>
      <c r="P156" s="68">
        <f>Table224523689101112131415161718192021[[#This Row],[PEMBULATAN]]*O156</f>
        <v>55660</v>
      </c>
    </row>
    <row r="157" spans="1:16" ht="24" customHeight="1" x14ac:dyDescent="0.2">
      <c r="A157" s="94"/>
      <c r="B157" s="79"/>
      <c r="C157" s="77" t="s">
        <v>1777</v>
      </c>
      <c r="D157" s="82" t="s">
        <v>55</v>
      </c>
      <c r="E157" s="13">
        <v>44425</v>
      </c>
      <c r="F157" s="80" t="s">
        <v>170</v>
      </c>
      <c r="G157" s="13">
        <v>44427</v>
      </c>
      <c r="H157" s="81" t="s">
        <v>1620</v>
      </c>
      <c r="I157" s="16">
        <v>40</v>
      </c>
      <c r="J157" s="16">
        <v>30</v>
      </c>
      <c r="K157" s="16">
        <v>28</v>
      </c>
      <c r="L157" s="16">
        <v>1</v>
      </c>
      <c r="M157" s="87">
        <v>8.4</v>
      </c>
      <c r="N157" s="76">
        <v>9</v>
      </c>
      <c r="O157" s="67">
        <v>2530</v>
      </c>
      <c r="P157" s="68">
        <f>Table224523689101112131415161718192021[[#This Row],[PEMBULATAN]]*O157</f>
        <v>22770</v>
      </c>
    </row>
    <row r="158" spans="1:16" ht="24" customHeight="1" x14ac:dyDescent="0.2">
      <c r="A158" s="94"/>
      <c r="B158" s="79"/>
      <c r="C158" s="77" t="s">
        <v>1778</v>
      </c>
      <c r="D158" s="82" t="s">
        <v>55</v>
      </c>
      <c r="E158" s="13">
        <v>44425</v>
      </c>
      <c r="F158" s="80" t="s">
        <v>170</v>
      </c>
      <c r="G158" s="13">
        <v>44427</v>
      </c>
      <c r="H158" s="81" t="s">
        <v>1620</v>
      </c>
      <c r="I158" s="16">
        <v>41</v>
      </c>
      <c r="J158" s="16">
        <v>38</v>
      </c>
      <c r="K158" s="16">
        <v>37</v>
      </c>
      <c r="L158" s="16">
        <v>15</v>
      </c>
      <c r="M158" s="87">
        <v>14.4115</v>
      </c>
      <c r="N158" s="76">
        <v>15</v>
      </c>
      <c r="O158" s="67">
        <v>2530</v>
      </c>
      <c r="P158" s="68">
        <f>Table224523689101112131415161718192021[[#This Row],[PEMBULATAN]]*O158</f>
        <v>37950</v>
      </c>
    </row>
    <row r="159" spans="1:16" ht="24" customHeight="1" x14ac:dyDescent="0.2">
      <c r="A159" s="94"/>
      <c r="B159" s="79"/>
      <c r="C159" s="77" t="s">
        <v>1779</v>
      </c>
      <c r="D159" s="82" t="s">
        <v>55</v>
      </c>
      <c r="E159" s="13">
        <v>44425</v>
      </c>
      <c r="F159" s="80" t="s">
        <v>170</v>
      </c>
      <c r="G159" s="13">
        <v>44427</v>
      </c>
      <c r="H159" s="81" t="s">
        <v>1620</v>
      </c>
      <c r="I159" s="16">
        <v>53</v>
      </c>
      <c r="J159" s="16">
        <v>36</v>
      </c>
      <c r="K159" s="16">
        <v>26</v>
      </c>
      <c r="L159" s="16">
        <v>14</v>
      </c>
      <c r="M159" s="87">
        <v>12.401999999999999</v>
      </c>
      <c r="N159" s="76">
        <v>14</v>
      </c>
      <c r="O159" s="67">
        <v>2530</v>
      </c>
      <c r="P159" s="68">
        <f>Table224523689101112131415161718192021[[#This Row],[PEMBULATAN]]*O159</f>
        <v>35420</v>
      </c>
    </row>
    <row r="160" spans="1:16" ht="24" customHeight="1" x14ac:dyDescent="0.2">
      <c r="A160" s="94"/>
      <c r="B160" s="79"/>
      <c r="C160" s="77" t="s">
        <v>1780</v>
      </c>
      <c r="D160" s="82" t="s">
        <v>55</v>
      </c>
      <c r="E160" s="13">
        <v>44425</v>
      </c>
      <c r="F160" s="80" t="s">
        <v>170</v>
      </c>
      <c r="G160" s="13">
        <v>44427</v>
      </c>
      <c r="H160" s="81" t="s">
        <v>1620</v>
      </c>
      <c r="I160" s="16">
        <v>26</v>
      </c>
      <c r="J160" s="16">
        <v>23</v>
      </c>
      <c r="K160" s="16">
        <v>23</v>
      </c>
      <c r="L160" s="16">
        <v>10</v>
      </c>
      <c r="M160" s="87">
        <v>3.4384999999999999</v>
      </c>
      <c r="N160" s="76">
        <v>10</v>
      </c>
      <c r="O160" s="67">
        <v>2530</v>
      </c>
      <c r="P160" s="68">
        <f>Table224523689101112131415161718192021[[#This Row],[PEMBULATAN]]*O160</f>
        <v>25300</v>
      </c>
    </row>
    <row r="161" spans="1:16" ht="24" customHeight="1" x14ac:dyDescent="0.2">
      <c r="A161" s="94"/>
      <c r="B161" s="79"/>
      <c r="C161" s="77" t="s">
        <v>1781</v>
      </c>
      <c r="D161" s="82" t="s">
        <v>55</v>
      </c>
      <c r="E161" s="13">
        <v>44425</v>
      </c>
      <c r="F161" s="80" t="s">
        <v>170</v>
      </c>
      <c r="G161" s="13">
        <v>44427</v>
      </c>
      <c r="H161" s="81" t="s">
        <v>1620</v>
      </c>
      <c r="I161" s="16">
        <v>28</v>
      </c>
      <c r="J161" s="16">
        <v>20</v>
      </c>
      <c r="K161" s="16">
        <v>14</v>
      </c>
      <c r="L161" s="16">
        <v>3</v>
      </c>
      <c r="M161" s="87">
        <v>1.96</v>
      </c>
      <c r="N161" s="76">
        <v>3</v>
      </c>
      <c r="O161" s="67">
        <v>2530</v>
      </c>
      <c r="P161" s="68">
        <f>Table224523689101112131415161718192021[[#This Row],[PEMBULATAN]]*O161</f>
        <v>7590</v>
      </c>
    </row>
    <row r="162" spans="1:16" ht="24" customHeight="1" x14ac:dyDescent="0.2">
      <c r="A162" s="94"/>
      <c r="B162" s="79"/>
      <c r="C162" s="77" t="s">
        <v>1782</v>
      </c>
      <c r="D162" s="82" t="s">
        <v>55</v>
      </c>
      <c r="E162" s="13">
        <v>44425</v>
      </c>
      <c r="F162" s="80" t="s">
        <v>170</v>
      </c>
      <c r="G162" s="13">
        <v>44427</v>
      </c>
      <c r="H162" s="81" t="s">
        <v>1620</v>
      </c>
      <c r="I162" s="16">
        <v>65</v>
      </c>
      <c r="J162" s="16">
        <v>48</v>
      </c>
      <c r="K162" s="16">
        <v>9</v>
      </c>
      <c r="L162" s="16">
        <v>10</v>
      </c>
      <c r="M162" s="87">
        <v>7.02</v>
      </c>
      <c r="N162" s="76">
        <v>10</v>
      </c>
      <c r="O162" s="67">
        <v>2530</v>
      </c>
      <c r="P162" s="68">
        <f>Table224523689101112131415161718192021[[#This Row],[PEMBULATAN]]*O162</f>
        <v>25300</v>
      </c>
    </row>
    <row r="163" spans="1:16" ht="24" customHeight="1" x14ac:dyDescent="0.2">
      <c r="A163" s="94"/>
      <c r="B163" s="79"/>
      <c r="C163" s="77" t="s">
        <v>1783</v>
      </c>
      <c r="D163" s="82" t="s">
        <v>55</v>
      </c>
      <c r="E163" s="13">
        <v>44425</v>
      </c>
      <c r="F163" s="80" t="s">
        <v>170</v>
      </c>
      <c r="G163" s="13">
        <v>44427</v>
      </c>
      <c r="H163" s="81" t="s">
        <v>1620</v>
      </c>
      <c r="I163" s="16">
        <v>78</v>
      </c>
      <c r="J163" s="16">
        <v>50</v>
      </c>
      <c r="K163" s="16">
        <v>23</v>
      </c>
      <c r="L163" s="16">
        <v>14</v>
      </c>
      <c r="M163" s="87">
        <v>22.425000000000001</v>
      </c>
      <c r="N163" s="76">
        <v>23</v>
      </c>
      <c r="O163" s="67">
        <v>2530</v>
      </c>
      <c r="P163" s="68">
        <f>Table224523689101112131415161718192021[[#This Row],[PEMBULATAN]]*O163</f>
        <v>58190</v>
      </c>
    </row>
    <row r="164" spans="1:16" ht="24" customHeight="1" x14ac:dyDescent="0.2">
      <c r="A164" s="94"/>
      <c r="B164" s="79"/>
      <c r="C164" s="77" t="s">
        <v>1784</v>
      </c>
      <c r="D164" s="82" t="s">
        <v>55</v>
      </c>
      <c r="E164" s="13">
        <v>44425</v>
      </c>
      <c r="F164" s="80" t="s">
        <v>170</v>
      </c>
      <c r="G164" s="13">
        <v>44427</v>
      </c>
      <c r="H164" s="81" t="s">
        <v>1620</v>
      </c>
      <c r="I164" s="16">
        <v>69</v>
      </c>
      <c r="J164" s="16">
        <v>27</v>
      </c>
      <c r="K164" s="16">
        <v>15</v>
      </c>
      <c r="L164" s="16">
        <v>5</v>
      </c>
      <c r="M164" s="87">
        <v>6.9862500000000001</v>
      </c>
      <c r="N164" s="76">
        <v>7</v>
      </c>
      <c r="O164" s="67">
        <v>2530</v>
      </c>
      <c r="P164" s="68">
        <f>Table224523689101112131415161718192021[[#This Row],[PEMBULATAN]]*O164</f>
        <v>17710</v>
      </c>
    </row>
    <row r="165" spans="1:16" ht="24" customHeight="1" x14ac:dyDescent="0.2">
      <c r="A165" s="94"/>
      <c r="B165" s="79"/>
      <c r="C165" s="77" t="s">
        <v>1785</v>
      </c>
      <c r="D165" s="82" t="s">
        <v>55</v>
      </c>
      <c r="E165" s="13">
        <v>44425</v>
      </c>
      <c r="F165" s="80" t="s">
        <v>170</v>
      </c>
      <c r="G165" s="13">
        <v>44427</v>
      </c>
      <c r="H165" s="81" t="s">
        <v>1620</v>
      </c>
      <c r="I165" s="16">
        <v>69</v>
      </c>
      <c r="J165" s="16">
        <v>40</v>
      </c>
      <c r="K165" s="16">
        <v>57</v>
      </c>
      <c r="L165" s="16">
        <v>23</v>
      </c>
      <c r="M165" s="87">
        <v>39.33</v>
      </c>
      <c r="N165" s="76">
        <v>40</v>
      </c>
      <c r="O165" s="67">
        <v>2530</v>
      </c>
      <c r="P165" s="68">
        <f>Table224523689101112131415161718192021[[#This Row],[PEMBULATAN]]*O165</f>
        <v>101200</v>
      </c>
    </row>
    <row r="166" spans="1:16" ht="24" customHeight="1" x14ac:dyDescent="0.2">
      <c r="A166" s="94"/>
      <c r="B166" s="79"/>
      <c r="C166" s="77" t="s">
        <v>1786</v>
      </c>
      <c r="D166" s="82" t="s">
        <v>55</v>
      </c>
      <c r="E166" s="13">
        <v>44425</v>
      </c>
      <c r="F166" s="80" t="s">
        <v>170</v>
      </c>
      <c r="G166" s="13">
        <v>44427</v>
      </c>
      <c r="H166" s="81" t="s">
        <v>1620</v>
      </c>
      <c r="I166" s="16">
        <v>90</v>
      </c>
      <c r="J166" s="16">
        <v>15</v>
      </c>
      <c r="K166" s="16">
        <v>14</v>
      </c>
      <c r="L166" s="16">
        <v>3</v>
      </c>
      <c r="M166" s="87">
        <v>4.7249999999999996</v>
      </c>
      <c r="N166" s="76">
        <v>5</v>
      </c>
      <c r="O166" s="67">
        <v>2530</v>
      </c>
      <c r="P166" s="68">
        <f>Table224523689101112131415161718192021[[#This Row],[PEMBULATAN]]*O166</f>
        <v>12650</v>
      </c>
    </row>
    <row r="167" spans="1:16" ht="24" customHeight="1" x14ac:dyDescent="0.2">
      <c r="A167" s="94"/>
      <c r="B167" s="79"/>
      <c r="C167" s="77" t="s">
        <v>1787</v>
      </c>
      <c r="D167" s="82" t="s">
        <v>55</v>
      </c>
      <c r="E167" s="13">
        <v>44425</v>
      </c>
      <c r="F167" s="80" t="s">
        <v>170</v>
      </c>
      <c r="G167" s="13">
        <v>44427</v>
      </c>
      <c r="H167" s="81" t="s">
        <v>1620</v>
      </c>
      <c r="I167" s="16">
        <v>100</v>
      </c>
      <c r="J167" s="16">
        <v>18</v>
      </c>
      <c r="K167" s="16">
        <v>8</v>
      </c>
      <c r="L167" s="16">
        <v>2</v>
      </c>
      <c r="M167" s="87">
        <v>3.6</v>
      </c>
      <c r="N167" s="76">
        <v>4</v>
      </c>
      <c r="O167" s="67">
        <v>2530</v>
      </c>
      <c r="P167" s="68">
        <f>Table224523689101112131415161718192021[[#This Row],[PEMBULATAN]]*O167</f>
        <v>10120</v>
      </c>
    </row>
    <row r="168" spans="1:16" ht="24" customHeight="1" x14ac:dyDescent="0.2">
      <c r="A168" s="94"/>
      <c r="B168" s="79"/>
      <c r="C168" s="77" t="s">
        <v>1788</v>
      </c>
      <c r="D168" s="82" t="s">
        <v>55</v>
      </c>
      <c r="E168" s="13">
        <v>44425</v>
      </c>
      <c r="F168" s="80" t="s">
        <v>170</v>
      </c>
      <c r="G168" s="13">
        <v>44427</v>
      </c>
      <c r="H168" s="81" t="s">
        <v>1620</v>
      </c>
      <c r="I168" s="16">
        <v>102</v>
      </c>
      <c r="J168" s="16">
        <v>22</v>
      </c>
      <c r="K168" s="16">
        <v>22</v>
      </c>
      <c r="L168" s="16">
        <v>5</v>
      </c>
      <c r="M168" s="87">
        <v>12.342000000000001</v>
      </c>
      <c r="N168" s="76">
        <v>12</v>
      </c>
      <c r="O168" s="67">
        <v>2530</v>
      </c>
      <c r="P168" s="68">
        <f>Table224523689101112131415161718192021[[#This Row],[PEMBULATAN]]*O168</f>
        <v>30360</v>
      </c>
    </row>
    <row r="169" spans="1:16" ht="24" customHeight="1" x14ac:dyDescent="0.2">
      <c r="A169" s="94"/>
      <c r="B169" s="98"/>
      <c r="C169" s="77" t="s">
        <v>1789</v>
      </c>
      <c r="D169" s="82" t="s">
        <v>55</v>
      </c>
      <c r="E169" s="13">
        <v>44425</v>
      </c>
      <c r="F169" s="80" t="s">
        <v>170</v>
      </c>
      <c r="G169" s="13">
        <v>44427</v>
      </c>
      <c r="H169" s="81" t="s">
        <v>1620</v>
      </c>
      <c r="I169" s="16">
        <v>93</v>
      </c>
      <c r="J169" s="16">
        <v>72</v>
      </c>
      <c r="K169" s="16">
        <v>28</v>
      </c>
      <c r="L169" s="16">
        <v>17</v>
      </c>
      <c r="M169" s="87">
        <v>46.872</v>
      </c>
      <c r="N169" s="76">
        <v>47</v>
      </c>
      <c r="O169" s="67">
        <v>2530</v>
      </c>
      <c r="P169" s="68">
        <f>Table224523689101112131415161718192021[[#This Row],[PEMBULATAN]]*O169</f>
        <v>118910</v>
      </c>
    </row>
    <row r="170" spans="1:16" ht="24" customHeight="1" x14ac:dyDescent="0.2">
      <c r="A170" s="94"/>
      <c r="B170" s="79" t="s">
        <v>1790</v>
      </c>
      <c r="C170" s="77" t="s">
        <v>1791</v>
      </c>
      <c r="D170" s="82" t="s">
        <v>55</v>
      </c>
      <c r="E170" s="13">
        <v>44425</v>
      </c>
      <c r="F170" s="80" t="s">
        <v>170</v>
      </c>
      <c r="G170" s="13">
        <v>44427</v>
      </c>
      <c r="H170" s="81" t="s">
        <v>1620</v>
      </c>
      <c r="I170" s="16">
        <v>40</v>
      </c>
      <c r="J170" s="16">
        <v>40</v>
      </c>
      <c r="K170" s="16">
        <v>23</v>
      </c>
      <c r="L170" s="16">
        <v>2</v>
      </c>
      <c r="M170" s="87">
        <v>9.1999999999999993</v>
      </c>
      <c r="N170" s="76">
        <v>9</v>
      </c>
      <c r="O170" s="67">
        <v>2530</v>
      </c>
      <c r="P170" s="68">
        <f>Table224523689101112131415161718192021[[#This Row],[PEMBULATAN]]*O170</f>
        <v>22770</v>
      </c>
    </row>
    <row r="171" spans="1:16" ht="24" customHeight="1" x14ac:dyDescent="0.2">
      <c r="A171" s="94"/>
      <c r="B171" s="79"/>
      <c r="C171" s="77" t="s">
        <v>1792</v>
      </c>
      <c r="D171" s="82" t="s">
        <v>55</v>
      </c>
      <c r="E171" s="13">
        <v>44425</v>
      </c>
      <c r="F171" s="80" t="s">
        <v>170</v>
      </c>
      <c r="G171" s="13">
        <v>44427</v>
      </c>
      <c r="H171" s="81" t="s">
        <v>1620</v>
      </c>
      <c r="I171" s="16">
        <v>70</v>
      </c>
      <c r="J171" s="16">
        <v>50</v>
      </c>
      <c r="K171" s="16">
        <v>32</v>
      </c>
      <c r="L171" s="16">
        <v>7</v>
      </c>
      <c r="M171" s="87">
        <v>28</v>
      </c>
      <c r="N171" s="76">
        <v>28</v>
      </c>
      <c r="O171" s="67">
        <v>2530</v>
      </c>
      <c r="P171" s="68">
        <f>Table224523689101112131415161718192021[[#This Row],[PEMBULATAN]]*O171</f>
        <v>70840</v>
      </c>
    </row>
    <row r="172" spans="1:16" ht="24" customHeight="1" x14ac:dyDescent="0.2">
      <c r="A172" s="94"/>
      <c r="B172" s="79"/>
      <c r="C172" s="77" t="s">
        <v>1793</v>
      </c>
      <c r="D172" s="82" t="s">
        <v>55</v>
      </c>
      <c r="E172" s="13">
        <v>44425</v>
      </c>
      <c r="F172" s="80" t="s">
        <v>170</v>
      </c>
      <c r="G172" s="13">
        <v>44427</v>
      </c>
      <c r="H172" s="81" t="s">
        <v>1620</v>
      </c>
      <c r="I172" s="16">
        <v>61</v>
      </c>
      <c r="J172" s="16">
        <v>62</v>
      </c>
      <c r="K172" s="16">
        <v>22</v>
      </c>
      <c r="L172" s="16">
        <v>14</v>
      </c>
      <c r="M172" s="87">
        <v>20.800999999999998</v>
      </c>
      <c r="N172" s="76">
        <v>21</v>
      </c>
      <c r="O172" s="67">
        <v>2530</v>
      </c>
      <c r="P172" s="68">
        <f>Table224523689101112131415161718192021[[#This Row],[PEMBULATAN]]*O172</f>
        <v>53130</v>
      </c>
    </row>
    <row r="173" spans="1:16" ht="24" customHeight="1" x14ac:dyDescent="0.2">
      <c r="A173" s="94"/>
      <c r="B173" s="79"/>
      <c r="C173" s="77" t="s">
        <v>1794</v>
      </c>
      <c r="D173" s="82" t="s">
        <v>55</v>
      </c>
      <c r="E173" s="13">
        <v>44425</v>
      </c>
      <c r="F173" s="80" t="s">
        <v>170</v>
      </c>
      <c r="G173" s="13">
        <v>44427</v>
      </c>
      <c r="H173" s="81" t="s">
        <v>1620</v>
      </c>
      <c r="I173" s="16">
        <v>67</v>
      </c>
      <c r="J173" s="16">
        <v>43</v>
      </c>
      <c r="K173" s="16">
        <v>42</v>
      </c>
      <c r="L173" s="16">
        <v>42</v>
      </c>
      <c r="M173" s="87">
        <v>30.250499999999999</v>
      </c>
      <c r="N173" s="76">
        <v>42</v>
      </c>
      <c r="O173" s="67">
        <v>2530</v>
      </c>
      <c r="P173" s="68">
        <f>Table224523689101112131415161718192021[[#This Row],[PEMBULATAN]]*O173</f>
        <v>106260</v>
      </c>
    </row>
    <row r="174" spans="1:16" ht="24" customHeight="1" x14ac:dyDescent="0.2">
      <c r="A174" s="94"/>
      <c r="B174" s="79"/>
      <c r="C174" s="77" t="s">
        <v>1795</v>
      </c>
      <c r="D174" s="82" t="s">
        <v>55</v>
      </c>
      <c r="E174" s="13">
        <v>44425</v>
      </c>
      <c r="F174" s="80" t="s">
        <v>170</v>
      </c>
      <c r="G174" s="13">
        <v>44427</v>
      </c>
      <c r="H174" s="81" t="s">
        <v>1620</v>
      </c>
      <c r="I174" s="16">
        <v>91</v>
      </c>
      <c r="J174" s="16">
        <v>41</v>
      </c>
      <c r="K174" s="16">
        <v>42</v>
      </c>
      <c r="L174" s="16">
        <v>19</v>
      </c>
      <c r="M174" s="87">
        <v>39.1755</v>
      </c>
      <c r="N174" s="76">
        <v>39</v>
      </c>
      <c r="O174" s="67">
        <v>2530</v>
      </c>
      <c r="P174" s="68">
        <f>Table224523689101112131415161718192021[[#This Row],[PEMBULATAN]]*O174</f>
        <v>98670</v>
      </c>
    </row>
    <row r="175" spans="1:16" ht="24" customHeight="1" x14ac:dyDescent="0.2">
      <c r="A175" s="94"/>
      <c r="B175" s="79"/>
      <c r="C175" s="77" t="s">
        <v>1796</v>
      </c>
      <c r="D175" s="82" t="s">
        <v>55</v>
      </c>
      <c r="E175" s="13">
        <v>44425</v>
      </c>
      <c r="F175" s="80" t="s">
        <v>170</v>
      </c>
      <c r="G175" s="13">
        <v>44427</v>
      </c>
      <c r="H175" s="81" t="s">
        <v>1620</v>
      </c>
      <c r="I175" s="16">
        <v>42</v>
      </c>
      <c r="J175" s="16">
        <v>33</v>
      </c>
      <c r="K175" s="16">
        <v>25</v>
      </c>
      <c r="L175" s="16">
        <v>17</v>
      </c>
      <c r="M175" s="87">
        <v>8.6624999999999996</v>
      </c>
      <c r="N175" s="76">
        <v>17</v>
      </c>
      <c r="O175" s="67">
        <v>2530</v>
      </c>
      <c r="P175" s="68">
        <f>Table224523689101112131415161718192021[[#This Row],[PEMBULATAN]]*O175</f>
        <v>43010</v>
      </c>
    </row>
    <row r="176" spans="1:16" ht="24" customHeight="1" x14ac:dyDescent="0.2">
      <c r="A176" s="94"/>
      <c r="B176" s="79"/>
      <c r="C176" s="77" t="s">
        <v>1797</v>
      </c>
      <c r="D176" s="82" t="s">
        <v>55</v>
      </c>
      <c r="E176" s="13">
        <v>44425</v>
      </c>
      <c r="F176" s="80" t="s">
        <v>170</v>
      </c>
      <c r="G176" s="13">
        <v>44427</v>
      </c>
      <c r="H176" s="81" t="s">
        <v>1620</v>
      </c>
      <c r="I176" s="16">
        <v>93</v>
      </c>
      <c r="J176" s="16">
        <v>40</v>
      </c>
      <c r="K176" s="16">
        <v>53</v>
      </c>
      <c r="L176" s="16">
        <v>31</v>
      </c>
      <c r="M176" s="87">
        <v>49.29</v>
      </c>
      <c r="N176" s="76">
        <v>49</v>
      </c>
      <c r="O176" s="67">
        <v>2530</v>
      </c>
      <c r="P176" s="68">
        <f>Table224523689101112131415161718192021[[#This Row],[PEMBULATAN]]*O176</f>
        <v>123970</v>
      </c>
    </row>
    <row r="177" spans="1:16" ht="22.5" customHeight="1" x14ac:dyDescent="0.2">
      <c r="A177" s="119" t="s">
        <v>34</v>
      </c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1"/>
      <c r="M177" s="83">
        <f>SUBTOTAL(109,Table224523689101112131415161718192021[KG VOLUME])</f>
        <v>3891.2992500000005</v>
      </c>
      <c r="N177" s="71">
        <f>SUM(N3:N176)</f>
        <v>3970</v>
      </c>
      <c r="O177" s="122">
        <f>SUM(P3:P176)</f>
        <v>10044100</v>
      </c>
      <c r="P177" s="123"/>
    </row>
    <row r="178" spans="1:16" ht="22.5" customHeight="1" x14ac:dyDescent="0.2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9"/>
      <c r="N178" s="91" t="s">
        <v>57</v>
      </c>
      <c r="O178" s="90"/>
      <c r="P178" s="90">
        <f>O177*10%</f>
        <v>1004410</v>
      </c>
    </row>
    <row r="179" spans="1:16" x14ac:dyDescent="0.2">
      <c r="A179" s="11"/>
      <c r="B179" s="59" t="s">
        <v>48</v>
      </c>
      <c r="C179" s="58"/>
      <c r="D179" s="60" t="s">
        <v>49</v>
      </c>
      <c r="H179" s="66"/>
      <c r="N179" s="65" t="s">
        <v>35</v>
      </c>
      <c r="P179" s="72">
        <f>O177*1%</f>
        <v>100441</v>
      </c>
    </row>
    <row r="180" spans="1:16" x14ac:dyDescent="0.2">
      <c r="A180" s="11"/>
      <c r="H180" s="66"/>
      <c r="N180" s="65" t="s">
        <v>36</v>
      </c>
      <c r="P180" s="74">
        <v>0</v>
      </c>
    </row>
    <row r="181" spans="1:16" ht="15.75" thickBot="1" x14ac:dyDescent="0.25">
      <c r="A181" s="11"/>
      <c r="H181" s="66"/>
      <c r="N181" s="65" t="s">
        <v>37</v>
      </c>
      <c r="P181" s="74">
        <v>0</v>
      </c>
    </row>
    <row r="182" spans="1:16" x14ac:dyDescent="0.2">
      <c r="A182" s="11"/>
      <c r="H182" s="66"/>
      <c r="N182" s="69" t="s">
        <v>38</v>
      </c>
      <c r="O182" s="70"/>
      <c r="P182" s="73">
        <f>O177-P178+P179</f>
        <v>9140131</v>
      </c>
    </row>
    <row r="183" spans="1:16" x14ac:dyDescent="0.2">
      <c r="B183" s="59"/>
      <c r="C183" s="58"/>
      <c r="D183" s="60"/>
    </row>
    <row r="185" spans="1:16" x14ac:dyDescent="0.2">
      <c r="A185" s="11"/>
      <c r="H185" s="66"/>
      <c r="P185" s="75"/>
    </row>
    <row r="186" spans="1:16" x14ac:dyDescent="0.2">
      <c r="A186" s="11"/>
      <c r="H186" s="66"/>
      <c r="O186" s="61"/>
      <c r="P186" s="75"/>
    </row>
    <row r="187" spans="1:16" s="3" customFormat="1" x14ac:dyDescent="0.25">
      <c r="A187" s="11"/>
      <c r="B187" s="2"/>
      <c r="C187" s="2"/>
      <c r="E187" s="12"/>
      <c r="H187" s="66"/>
      <c r="N187" s="15"/>
      <c r="O187" s="15"/>
      <c r="P187" s="15"/>
    </row>
    <row r="188" spans="1:16" s="3" customFormat="1" x14ac:dyDescent="0.25">
      <c r="A188" s="11"/>
      <c r="B188" s="2"/>
      <c r="C188" s="2"/>
      <c r="E188" s="12"/>
      <c r="H188" s="66"/>
      <c r="N188" s="15"/>
      <c r="O188" s="15"/>
      <c r="P188" s="15"/>
    </row>
    <row r="189" spans="1:16" s="3" customFormat="1" x14ac:dyDescent="0.25">
      <c r="A189" s="11"/>
      <c r="B189" s="2"/>
      <c r="C189" s="2"/>
      <c r="E189" s="12"/>
      <c r="H189" s="66"/>
      <c r="N189" s="15"/>
      <c r="O189" s="15"/>
      <c r="P189" s="15"/>
    </row>
    <row r="190" spans="1:16" s="3" customFormat="1" x14ac:dyDescent="0.25">
      <c r="A190" s="11"/>
      <c r="B190" s="2"/>
      <c r="C190" s="2"/>
      <c r="E190" s="12"/>
      <c r="H190" s="66"/>
      <c r="N190" s="15"/>
      <c r="O190" s="15"/>
      <c r="P190" s="15"/>
    </row>
    <row r="191" spans="1:16" s="3" customFormat="1" x14ac:dyDescent="0.25">
      <c r="A191" s="11"/>
      <c r="B191" s="2"/>
      <c r="C191" s="2"/>
      <c r="E191" s="12"/>
      <c r="H191" s="66"/>
      <c r="N191" s="15"/>
      <c r="O191" s="15"/>
      <c r="P191" s="15"/>
    </row>
    <row r="192" spans="1:16" s="3" customFormat="1" x14ac:dyDescent="0.25">
      <c r="A192" s="11"/>
      <c r="B192" s="2"/>
      <c r="C192" s="2"/>
      <c r="E192" s="12"/>
      <c r="H192" s="66"/>
      <c r="N192" s="15"/>
      <c r="O192" s="15"/>
      <c r="P192" s="15"/>
    </row>
    <row r="193" spans="1:16" s="3" customFormat="1" x14ac:dyDescent="0.25">
      <c r="A193" s="11"/>
      <c r="B193" s="2"/>
      <c r="C193" s="2"/>
      <c r="E193" s="12"/>
      <c r="H193" s="66"/>
      <c r="N193" s="15"/>
      <c r="O193" s="15"/>
      <c r="P193" s="15"/>
    </row>
    <row r="194" spans="1:16" s="3" customFormat="1" x14ac:dyDescent="0.25">
      <c r="A194" s="11"/>
      <c r="B194" s="2"/>
      <c r="C194" s="2"/>
      <c r="E194" s="12"/>
      <c r="H194" s="66"/>
      <c r="N194" s="15"/>
      <c r="O194" s="15"/>
      <c r="P194" s="15"/>
    </row>
    <row r="195" spans="1:16" s="3" customFormat="1" x14ac:dyDescent="0.25">
      <c r="A195" s="11"/>
      <c r="B195" s="2"/>
      <c r="C195" s="2"/>
      <c r="E195" s="12"/>
      <c r="H195" s="66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6"/>
      <c r="N196" s="15"/>
      <c r="O196" s="15"/>
      <c r="P196" s="15"/>
    </row>
    <row r="197" spans="1:16" s="3" customFormat="1" x14ac:dyDescent="0.25">
      <c r="A197" s="11"/>
      <c r="B197" s="2"/>
      <c r="C197" s="2"/>
      <c r="E197" s="12"/>
      <c r="H197" s="66"/>
      <c r="N197" s="15"/>
      <c r="O197" s="15"/>
      <c r="P197" s="15"/>
    </row>
    <row r="198" spans="1:16" s="3" customFormat="1" x14ac:dyDescent="0.25">
      <c r="A198" s="11"/>
      <c r="B198" s="2"/>
      <c r="C198" s="2"/>
      <c r="E198" s="12"/>
      <c r="H198" s="66"/>
      <c r="N198" s="15"/>
      <c r="O198" s="15"/>
      <c r="P198" s="15"/>
    </row>
  </sheetData>
  <mergeCells count="3">
    <mergeCell ref="A3:A4"/>
    <mergeCell ref="A177:L177"/>
    <mergeCell ref="O177:P177"/>
  </mergeCells>
  <conditionalFormatting sqref="B3">
    <cfRule type="duplicateValues" dxfId="69" priority="2"/>
  </conditionalFormatting>
  <conditionalFormatting sqref="B4:B176">
    <cfRule type="duplicateValues" dxfId="68" priority="4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B3" sqref="B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0.75" customHeight="1" x14ac:dyDescent="0.2">
      <c r="A3" s="117" t="s">
        <v>1971</v>
      </c>
      <c r="B3" s="78" t="s">
        <v>1956</v>
      </c>
      <c r="C3" s="9" t="s">
        <v>1957</v>
      </c>
      <c r="D3" s="80" t="s">
        <v>55</v>
      </c>
      <c r="E3" s="13">
        <v>44425</v>
      </c>
      <c r="F3" s="80" t="s">
        <v>1951</v>
      </c>
      <c r="G3" s="13">
        <v>44427</v>
      </c>
      <c r="H3" s="10" t="s">
        <v>1952</v>
      </c>
      <c r="I3" s="1">
        <v>43</v>
      </c>
      <c r="J3" s="1">
        <v>34</v>
      </c>
      <c r="K3" s="1">
        <v>30</v>
      </c>
      <c r="L3" s="1">
        <v>9</v>
      </c>
      <c r="M3" s="86">
        <v>10.965</v>
      </c>
      <c r="N3" s="8">
        <v>11</v>
      </c>
      <c r="O3" s="67">
        <v>2530</v>
      </c>
      <c r="P3" s="68">
        <f>Table22452368910111213141516171819202123[[#This Row],[PEMBULATAN]]*O3</f>
        <v>27830</v>
      </c>
    </row>
    <row r="4" spans="1:16" ht="30.75" customHeight="1" x14ac:dyDescent="0.2">
      <c r="A4" s="118"/>
      <c r="B4" s="79"/>
      <c r="C4" s="9" t="s">
        <v>1958</v>
      </c>
      <c r="D4" s="80" t="s">
        <v>55</v>
      </c>
      <c r="E4" s="13">
        <v>44425</v>
      </c>
      <c r="F4" s="80" t="s">
        <v>1951</v>
      </c>
      <c r="G4" s="13">
        <v>44427</v>
      </c>
      <c r="H4" s="10" t="s">
        <v>1952</v>
      </c>
      <c r="I4" s="1">
        <v>43</v>
      </c>
      <c r="J4" s="1">
        <v>34</v>
      </c>
      <c r="K4" s="1">
        <v>30</v>
      </c>
      <c r="L4" s="1">
        <v>10</v>
      </c>
      <c r="M4" s="86">
        <v>10.965</v>
      </c>
      <c r="N4" s="8">
        <v>11</v>
      </c>
      <c r="O4" s="67">
        <v>2530</v>
      </c>
      <c r="P4" s="68">
        <f>Table22452368910111213141516171819202123[[#This Row],[PEMBULATAN]]*O4</f>
        <v>27830</v>
      </c>
    </row>
    <row r="5" spans="1:16" ht="30.75" customHeight="1" x14ac:dyDescent="0.2">
      <c r="A5" s="96"/>
      <c r="B5" s="79"/>
      <c r="C5" s="77" t="s">
        <v>1959</v>
      </c>
      <c r="D5" s="82" t="s">
        <v>55</v>
      </c>
      <c r="E5" s="13">
        <v>44425</v>
      </c>
      <c r="F5" s="80" t="s">
        <v>1951</v>
      </c>
      <c r="G5" s="13">
        <v>44427</v>
      </c>
      <c r="H5" s="81" t="s">
        <v>1952</v>
      </c>
      <c r="I5" s="16">
        <v>43</v>
      </c>
      <c r="J5" s="16">
        <v>34</v>
      </c>
      <c r="K5" s="16">
        <v>30</v>
      </c>
      <c r="L5" s="16">
        <v>10</v>
      </c>
      <c r="M5" s="87">
        <v>10.965</v>
      </c>
      <c r="N5" s="76">
        <v>11</v>
      </c>
      <c r="O5" s="67">
        <v>2530</v>
      </c>
      <c r="P5" s="68">
        <f>Table22452368910111213141516171819202123[[#This Row],[PEMBULATAN]]*O5</f>
        <v>27830</v>
      </c>
    </row>
    <row r="6" spans="1:16" ht="30.75" customHeight="1" x14ac:dyDescent="0.2">
      <c r="A6" s="96"/>
      <c r="B6" s="79"/>
      <c r="C6" s="77" t="s">
        <v>1960</v>
      </c>
      <c r="D6" s="82" t="s">
        <v>55</v>
      </c>
      <c r="E6" s="13">
        <v>44425</v>
      </c>
      <c r="F6" s="80" t="s">
        <v>1951</v>
      </c>
      <c r="G6" s="13">
        <v>44427</v>
      </c>
      <c r="H6" s="81" t="s">
        <v>1952</v>
      </c>
      <c r="I6" s="16">
        <v>43</v>
      </c>
      <c r="J6" s="16">
        <v>34</v>
      </c>
      <c r="K6" s="16">
        <v>30</v>
      </c>
      <c r="L6" s="16">
        <v>9</v>
      </c>
      <c r="M6" s="87">
        <v>10.965</v>
      </c>
      <c r="N6" s="76">
        <v>11</v>
      </c>
      <c r="O6" s="67">
        <v>2530</v>
      </c>
      <c r="P6" s="68">
        <f>Table22452368910111213141516171819202123[[#This Row],[PEMBULATAN]]*O6</f>
        <v>27830</v>
      </c>
    </row>
    <row r="7" spans="1:16" ht="30.75" customHeight="1" x14ac:dyDescent="0.2">
      <c r="A7" s="96"/>
      <c r="B7" s="79"/>
      <c r="C7" s="77" t="s">
        <v>1961</v>
      </c>
      <c r="D7" s="82" t="s">
        <v>55</v>
      </c>
      <c r="E7" s="13">
        <v>44425</v>
      </c>
      <c r="F7" s="80" t="s">
        <v>1951</v>
      </c>
      <c r="G7" s="13">
        <v>44427</v>
      </c>
      <c r="H7" s="81" t="s">
        <v>1952</v>
      </c>
      <c r="I7" s="16">
        <v>43</v>
      </c>
      <c r="J7" s="16">
        <v>34</v>
      </c>
      <c r="K7" s="16">
        <v>30</v>
      </c>
      <c r="L7" s="16">
        <v>10</v>
      </c>
      <c r="M7" s="87">
        <v>10.965</v>
      </c>
      <c r="N7" s="76">
        <v>11</v>
      </c>
      <c r="O7" s="67">
        <v>2530</v>
      </c>
      <c r="P7" s="68">
        <f>Table22452368910111213141516171819202123[[#This Row],[PEMBULATAN]]*O7</f>
        <v>27830</v>
      </c>
    </row>
    <row r="8" spans="1:16" ht="30.75" customHeight="1" x14ac:dyDescent="0.2">
      <c r="A8" s="96"/>
      <c r="B8" s="79"/>
      <c r="C8" s="77" t="s">
        <v>1962</v>
      </c>
      <c r="D8" s="82" t="s">
        <v>55</v>
      </c>
      <c r="E8" s="13">
        <v>44425</v>
      </c>
      <c r="F8" s="80" t="s">
        <v>1951</v>
      </c>
      <c r="G8" s="13">
        <v>44427</v>
      </c>
      <c r="H8" s="81" t="s">
        <v>1952</v>
      </c>
      <c r="I8" s="16">
        <v>40</v>
      </c>
      <c r="J8" s="16">
        <v>42</v>
      </c>
      <c r="K8" s="16">
        <v>15</v>
      </c>
      <c r="L8" s="16">
        <v>10</v>
      </c>
      <c r="M8" s="87">
        <v>6.3</v>
      </c>
      <c r="N8" s="76">
        <v>10</v>
      </c>
      <c r="O8" s="67">
        <v>2530</v>
      </c>
      <c r="P8" s="68">
        <f>Table22452368910111213141516171819202123[[#This Row],[PEMBULATAN]]*O8</f>
        <v>25300</v>
      </c>
    </row>
    <row r="9" spans="1:16" ht="30.75" customHeight="1" x14ac:dyDescent="0.2">
      <c r="A9" s="96"/>
      <c r="B9" s="79"/>
      <c r="C9" s="77" t="s">
        <v>1963</v>
      </c>
      <c r="D9" s="82" t="s">
        <v>55</v>
      </c>
      <c r="E9" s="13">
        <v>44425</v>
      </c>
      <c r="F9" s="80" t="s">
        <v>1951</v>
      </c>
      <c r="G9" s="13">
        <v>44427</v>
      </c>
      <c r="H9" s="81" t="s">
        <v>1952</v>
      </c>
      <c r="I9" s="16">
        <v>33</v>
      </c>
      <c r="J9" s="16">
        <v>22</v>
      </c>
      <c r="K9" s="16">
        <v>18</v>
      </c>
      <c r="L9" s="16">
        <v>7</v>
      </c>
      <c r="M9" s="87">
        <v>3.2669999999999999</v>
      </c>
      <c r="N9" s="76">
        <v>7</v>
      </c>
      <c r="O9" s="67">
        <v>2530</v>
      </c>
      <c r="P9" s="68">
        <f>Table22452368910111213141516171819202123[[#This Row],[PEMBULATAN]]*O9</f>
        <v>17710</v>
      </c>
    </row>
    <row r="10" spans="1:16" ht="30.75" customHeight="1" x14ac:dyDescent="0.2">
      <c r="A10" s="96"/>
      <c r="B10" s="79"/>
      <c r="C10" s="77" t="s">
        <v>1964</v>
      </c>
      <c r="D10" s="82" t="s">
        <v>55</v>
      </c>
      <c r="E10" s="13">
        <v>44425</v>
      </c>
      <c r="F10" s="80" t="s">
        <v>1951</v>
      </c>
      <c r="G10" s="13">
        <v>44427</v>
      </c>
      <c r="H10" s="81" t="s">
        <v>1952</v>
      </c>
      <c r="I10" s="16">
        <v>33</v>
      </c>
      <c r="J10" s="16">
        <v>22</v>
      </c>
      <c r="K10" s="16">
        <v>18</v>
      </c>
      <c r="L10" s="16">
        <v>7</v>
      </c>
      <c r="M10" s="87">
        <v>3.2669999999999999</v>
      </c>
      <c r="N10" s="76">
        <v>7</v>
      </c>
      <c r="O10" s="67">
        <v>2530</v>
      </c>
      <c r="P10" s="68">
        <f>Table22452368910111213141516171819202123[[#This Row],[PEMBULATAN]]*O10</f>
        <v>17710</v>
      </c>
    </row>
    <row r="11" spans="1:16" ht="30.75" customHeight="1" x14ac:dyDescent="0.2">
      <c r="A11" s="96"/>
      <c r="B11" s="79"/>
      <c r="C11" s="77" t="s">
        <v>1965</v>
      </c>
      <c r="D11" s="82" t="s">
        <v>55</v>
      </c>
      <c r="E11" s="13">
        <v>44425</v>
      </c>
      <c r="F11" s="80" t="s">
        <v>1951</v>
      </c>
      <c r="G11" s="13">
        <v>44427</v>
      </c>
      <c r="H11" s="81" t="s">
        <v>1952</v>
      </c>
      <c r="I11" s="16">
        <v>33</v>
      </c>
      <c r="J11" s="16">
        <v>22</v>
      </c>
      <c r="K11" s="16">
        <v>18</v>
      </c>
      <c r="L11" s="16">
        <v>7</v>
      </c>
      <c r="M11" s="87">
        <v>3.2669999999999999</v>
      </c>
      <c r="N11" s="76">
        <v>7</v>
      </c>
      <c r="O11" s="67">
        <v>2530</v>
      </c>
      <c r="P11" s="68">
        <f>Table22452368910111213141516171819202123[[#This Row],[PEMBULATAN]]*O11</f>
        <v>17710</v>
      </c>
    </row>
    <row r="12" spans="1:16" ht="30.75" customHeight="1" x14ac:dyDescent="0.2">
      <c r="A12" s="96"/>
      <c r="B12" s="79"/>
      <c r="C12" s="77" t="s">
        <v>1966</v>
      </c>
      <c r="D12" s="82" t="s">
        <v>55</v>
      </c>
      <c r="E12" s="13">
        <v>44425</v>
      </c>
      <c r="F12" s="80" t="s">
        <v>1951</v>
      </c>
      <c r="G12" s="13">
        <v>44427</v>
      </c>
      <c r="H12" s="81" t="s">
        <v>1952</v>
      </c>
      <c r="I12" s="16">
        <v>35</v>
      </c>
      <c r="J12" s="16">
        <v>35</v>
      </c>
      <c r="K12" s="16">
        <v>18</v>
      </c>
      <c r="L12" s="16">
        <v>12</v>
      </c>
      <c r="M12" s="87">
        <v>5.5125000000000002</v>
      </c>
      <c r="N12" s="76">
        <v>12</v>
      </c>
      <c r="O12" s="67">
        <v>2530</v>
      </c>
      <c r="P12" s="68">
        <f>Table22452368910111213141516171819202123[[#This Row],[PEMBULATAN]]*O12</f>
        <v>30360</v>
      </c>
    </row>
    <row r="13" spans="1:16" ht="30.75" customHeight="1" x14ac:dyDescent="0.2">
      <c r="A13" s="96"/>
      <c r="B13" s="79"/>
      <c r="C13" s="77" t="s">
        <v>1967</v>
      </c>
      <c r="D13" s="82" t="s">
        <v>55</v>
      </c>
      <c r="E13" s="13">
        <v>44425</v>
      </c>
      <c r="F13" s="80" t="s">
        <v>1951</v>
      </c>
      <c r="G13" s="13">
        <v>44427</v>
      </c>
      <c r="H13" s="81" t="s">
        <v>1952</v>
      </c>
      <c r="I13" s="16">
        <v>53</v>
      </c>
      <c r="J13" s="16">
        <v>34</v>
      </c>
      <c r="K13" s="16">
        <v>9</v>
      </c>
      <c r="L13" s="16">
        <v>10</v>
      </c>
      <c r="M13" s="87">
        <v>4.0545</v>
      </c>
      <c r="N13" s="76">
        <v>10</v>
      </c>
      <c r="O13" s="67">
        <v>2530</v>
      </c>
      <c r="P13" s="68">
        <f>Table22452368910111213141516171819202123[[#This Row],[PEMBULATAN]]*O13</f>
        <v>25300</v>
      </c>
    </row>
    <row r="14" spans="1:16" ht="30.75" customHeight="1" x14ac:dyDescent="0.2">
      <c r="A14" s="96"/>
      <c r="B14" s="79"/>
      <c r="C14" s="77" t="s">
        <v>1968</v>
      </c>
      <c r="D14" s="82" t="s">
        <v>55</v>
      </c>
      <c r="E14" s="13">
        <v>44425</v>
      </c>
      <c r="F14" s="80" t="s">
        <v>1951</v>
      </c>
      <c r="G14" s="13">
        <v>44427</v>
      </c>
      <c r="H14" s="81" t="s">
        <v>1952</v>
      </c>
      <c r="I14" s="16">
        <v>35</v>
      </c>
      <c r="J14" s="16">
        <v>22</v>
      </c>
      <c r="K14" s="16">
        <v>22</v>
      </c>
      <c r="L14" s="16">
        <v>8</v>
      </c>
      <c r="M14" s="87">
        <v>4.2350000000000003</v>
      </c>
      <c r="N14" s="76">
        <v>8</v>
      </c>
      <c r="O14" s="67">
        <v>2530</v>
      </c>
      <c r="P14" s="68">
        <f>Table22452368910111213141516171819202123[[#This Row],[PEMBULATAN]]*O14</f>
        <v>20240</v>
      </c>
    </row>
    <row r="15" spans="1:16" ht="30.75" customHeight="1" x14ac:dyDescent="0.2">
      <c r="A15" s="96"/>
      <c r="B15" s="79"/>
      <c r="C15" s="77" t="s">
        <v>1969</v>
      </c>
      <c r="D15" s="82" t="s">
        <v>55</v>
      </c>
      <c r="E15" s="13">
        <v>44425</v>
      </c>
      <c r="F15" s="80" t="s">
        <v>1951</v>
      </c>
      <c r="G15" s="13">
        <v>44427</v>
      </c>
      <c r="H15" s="81" t="s">
        <v>1952</v>
      </c>
      <c r="I15" s="16">
        <v>50</v>
      </c>
      <c r="J15" s="16">
        <v>17</v>
      </c>
      <c r="K15" s="16">
        <v>17</v>
      </c>
      <c r="L15" s="16">
        <v>12</v>
      </c>
      <c r="M15" s="87">
        <v>3.6124999999999998</v>
      </c>
      <c r="N15" s="76">
        <v>12</v>
      </c>
      <c r="O15" s="67">
        <v>2530</v>
      </c>
      <c r="P15" s="68">
        <f>Table22452368910111213141516171819202123[[#This Row],[PEMBULATAN]]*O15</f>
        <v>30360</v>
      </c>
    </row>
    <row r="16" spans="1:16" ht="30.75" customHeight="1" x14ac:dyDescent="0.2">
      <c r="A16" s="96"/>
      <c r="B16" s="79"/>
      <c r="C16" s="77" t="s">
        <v>1970</v>
      </c>
      <c r="D16" s="82" t="s">
        <v>55</v>
      </c>
      <c r="E16" s="13">
        <v>44425</v>
      </c>
      <c r="F16" s="80" t="s">
        <v>1951</v>
      </c>
      <c r="G16" s="13">
        <v>44427</v>
      </c>
      <c r="H16" s="81" t="s">
        <v>1952</v>
      </c>
      <c r="I16" s="16">
        <v>47</v>
      </c>
      <c r="J16" s="16">
        <v>43</v>
      </c>
      <c r="K16" s="16">
        <v>37</v>
      </c>
      <c r="L16" s="16">
        <v>12</v>
      </c>
      <c r="M16" s="87">
        <v>18.69425</v>
      </c>
      <c r="N16" s="76">
        <v>19</v>
      </c>
      <c r="O16" s="67">
        <v>2530</v>
      </c>
      <c r="P16" s="68">
        <f>Table22452368910111213141516171819202123[[#This Row],[PEMBULATAN]]*O16</f>
        <v>48070</v>
      </c>
    </row>
    <row r="17" spans="1:16" ht="22.5" customHeight="1" x14ac:dyDescent="0.2">
      <c r="A17" s="119" t="s">
        <v>34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  <c r="M17" s="83">
        <f>SUBTOTAL(109,Table22452368910111213141516171819202123[KG VOLUME])</f>
        <v>107.03474999999999</v>
      </c>
      <c r="N17" s="71">
        <f>SUM(N3:N16)</f>
        <v>147</v>
      </c>
      <c r="O17" s="122">
        <f>SUM(P3:P16)</f>
        <v>371910</v>
      </c>
      <c r="P17" s="123"/>
    </row>
    <row r="18" spans="1:16" ht="22.5" customHeight="1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9"/>
      <c r="N18" s="91" t="s">
        <v>57</v>
      </c>
      <c r="O18" s="90"/>
      <c r="P18" s="90">
        <f>O17*10%</f>
        <v>37191</v>
      </c>
    </row>
    <row r="19" spans="1:16" x14ac:dyDescent="0.2">
      <c r="A19" s="11"/>
      <c r="B19" s="59" t="s">
        <v>48</v>
      </c>
      <c r="C19" s="58"/>
      <c r="D19" s="60" t="s">
        <v>49</v>
      </c>
      <c r="H19" s="66"/>
      <c r="N19" s="65" t="s">
        <v>35</v>
      </c>
      <c r="P19" s="72">
        <f>O17*1%</f>
        <v>3719.1</v>
      </c>
    </row>
    <row r="20" spans="1:16" x14ac:dyDescent="0.2">
      <c r="A20" s="11"/>
      <c r="H20" s="66"/>
      <c r="N20" s="65" t="s">
        <v>36</v>
      </c>
      <c r="P20" s="74">
        <v>0</v>
      </c>
    </row>
    <row r="21" spans="1:16" ht="15.75" thickBot="1" x14ac:dyDescent="0.25">
      <c r="A21" s="11"/>
      <c r="H21" s="66"/>
      <c r="N21" s="65" t="s">
        <v>37</v>
      </c>
      <c r="P21" s="74">
        <v>0</v>
      </c>
    </row>
    <row r="22" spans="1:16" x14ac:dyDescent="0.2">
      <c r="A22" s="11"/>
      <c r="H22" s="66"/>
      <c r="N22" s="69" t="s">
        <v>38</v>
      </c>
      <c r="O22" s="70"/>
      <c r="P22" s="73">
        <f>O17-P18+P19</f>
        <v>338438.1</v>
      </c>
    </row>
    <row r="23" spans="1:16" x14ac:dyDescent="0.2">
      <c r="B23" s="59"/>
      <c r="C23" s="58"/>
      <c r="D23" s="60"/>
    </row>
    <row r="25" spans="1:16" x14ac:dyDescent="0.2">
      <c r="A25" s="11"/>
      <c r="H25" s="66"/>
      <c r="P25" s="75"/>
    </row>
    <row r="26" spans="1:16" x14ac:dyDescent="0.2">
      <c r="A26" s="11"/>
      <c r="H26" s="66"/>
      <c r="O26" s="61"/>
      <c r="P26" s="75"/>
    </row>
    <row r="27" spans="1:16" s="3" customFormat="1" x14ac:dyDescent="0.25">
      <c r="A27" s="11"/>
      <c r="B27" s="2"/>
      <c r="C27" s="2"/>
      <c r="E27" s="12"/>
      <c r="H27" s="66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6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6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6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6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6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6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6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6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6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6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6"/>
      <c r="N38" s="15"/>
      <c r="O38" s="15"/>
      <c r="P38" s="15"/>
    </row>
  </sheetData>
  <mergeCells count="3">
    <mergeCell ref="A3:A4"/>
    <mergeCell ref="A17:L17"/>
    <mergeCell ref="O17:P17"/>
  </mergeCells>
  <conditionalFormatting sqref="B3">
    <cfRule type="duplicateValues" dxfId="52" priority="1"/>
  </conditionalFormatting>
  <conditionalFormatting sqref="B4:B16">
    <cfRule type="duplicateValues" dxfId="51" priority="4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74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A152" sqref="A3:XFD15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23.25" customHeight="1" x14ac:dyDescent="0.2">
      <c r="A3" s="117" t="s">
        <v>1953</v>
      </c>
      <c r="B3" s="78" t="s">
        <v>1799</v>
      </c>
      <c r="C3" s="9" t="s">
        <v>1800</v>
      </c>
      <c r="D3" s="80" t="s">
        <v>55</v>
      </c>
      <c r="E3" s="13">
        <v>44426</v>
      </c>
      <c r="F3" s="80" t="s">
        <v>1951</v>
      </c>
      <c r="G3" s="13">
        <v>44427</v>
      </c>
      <c r="H3" s="10" t="s">
        <v>1952</v>
      </c>
      <c r="I3" s="1">
        <v>35</v>
      </c>
      <c r="J3" s="1">
        <v>36</v>
      </c>
      <c r="K3" s="1">
        <v>18</v>
      </c>
      <c r="L3" s="1">
        <v>14</v>
      </c>
      <c r="M3" s="86">
        <v>5.67</v>
      </c>
      <c r="N3" s="8">
        <v>14</v>
      </c>
      <c r="O3" s="67">
        <v>2530</v>
      </c>
      <c r="P3" s="68">
        <f>Table22452368910111213141516171819202122[[#This Row],[PEMBULATAN]]*O3</f>
        <v>35420</v>
      </c>
    </row>
    <row r="4" spans="1:16" ht="23.25" customHeight="1" x14ac:dyDescent="0.2">
      <c r="A4" s="118"/>
      <c r="B4" s="79"/>
      <c r="C4" s="9" t="s">
        <v>1801</v>
      </c>
      <c r="D4" s="80" t="s">
        <v>55</v>
      </c>
      <c r="E4" s="13">
        <v>44426</v>
      </c>
      <c r="F4" s="80" t="s">
        <v>1951</v>
      </c>
      <c r="G4" s="13">
        <v>44427</v>
      </c>
      <c r="H4" s="10" t="s">
        <v>1952</v>
      </c>
      <c r="I4" s="1">
        <v>75</v>
      </c>
      <c r="J4" s="1">
        <v>60</v>
      </c>
      <c r="K4" s="1">
        <v>12</v>
      </c>
      <c r="L4" s="1">
        <v>21</v>
      </c>
      <c r="M4" s="86">
        <v>13.5</v>
      </c>
      <c r="N4" s="8">
        <v>21</v>
      </c>
      <c r="O4" s="67">
        <v>2530</v>
      </c>
      <c r="P4" s="68">
        <f>Table22452368910111213141516171819202122[[#This Row],[PEMBULATAN]]*O4</f>
        <v>53130</v>
      </c>
    </row>
    <row r="5" spans="1:16" ht="23.25" customHeight="1" x14ac:dyDescent="0.2">
      <c r="A5" s="96"/>
      <c r="B5" s="79"/>
      <c r="C5" s="95" t="s">
        <v>1802</v>
      </c>
      <c r="D5" s="82" t="s">
        <v>55</v>
      </c>
      <c r="E5" s="13">
        <v>44426</v>
      </c>
      <c r="F5" s="80" t="s">
        <v>1951</v>
      </c>
      <c r="G5" s="13">
        <v>44427</v>
      </c>
      <c r="H5" s="81" t="s">
        <v>1952</v>
      </c>
      <c r="I5" s="16">
        <v>55</v>
      </c>
      <c r="J5" s="16">
        <v>8</v>
      </c>
      <c r="K5" s="16">
        <v>32</v>
      </c>
      <c r="L5" s="16">
        <v>12</v>
      </c>
      <c r="M5" s="87">
        <v>3.52</v>
      </c>
      <c r="N5" s="76">
        <v>12</v>
      </c>
      <c r="O5" s="67">
        <v>2530</v>
      </c>
      <c r="P5" s="68">
        <f>Table22452368910111213141516171819202122[[#This Row],[PEMBULATAN]]*O5</f>
        <v>30360</v>
      </c>
    </row>
    <row r="6" spans="1:16" ht="23.25" customHeight="1" x14ac:dyDescent="0.2">
      <c r="A6" s="96"/>
      <c r="B6" s="98"/>
      <c r="C6" s="95" t="s">
        <v>1803</v>
      </c>
      <c r="D6" s="82" t="s">
        <v>55</v>
      </c>
      <c r="E6" s="13">
        <v>44426</v>
      </c>
      <c r="F6" s="80" t="s">
        <v>1951</v>
      </c>
      <c r="G6" s="13">
        <v>44427</v>
      </c>
      <c r="H6" s="81" t="s">
        <v>1952</v>
      </c>
      <c r="I6" s="16">
        <v>47</v>
      </c>
      <c r="J6" s="16">
        <v>58</v>
      </c>
      <c r="K6" s="16">
        <v>23</v>
      </c>
      <c r="L6" s="16">
        <v>20</v>
      </c>
      <c r="M6" s="87">
        <v>15.6745</v>
      </c>
      <c r="N6" s="76">
        <v>20</v>
      </c>
      <c r="O6" s="67">
        <v>2530</v>
      </c>
      <c r="P6" s="68">
        <f>Table22452368910111213141516171819202122[[#This Row],[PEMBULATAN]]*O6</f>
        <v>50600</v>
      </c>
    </row>
    <row r="7" spans="1:16" ht="23.25" customHeight="1" x14ac:dyDescent="0.2">
      <c r="A7" s="96"/>
      <c r="B7" s="79" t="s">
        <v>1804</v>
      </c>
      <c r="C7" s="95" t="s">
        <v>1805</v>
      </c>
      <c r="D7" s="82" t="s">
        <v>55</v>
      </c>
      <c r="E7" s="13">
        <v>44426</v>
      </c>
      <c r="F7" s="80" t="s">
        <v>1951</v>
      </c>
      <c r="G7" s="13">
        <v>44427</v>
      </c>
      <c r="H7" s="81" t="s">
        <v>1952</v>
      </c>
      <c r="I7" s="16">
        <v>202</v>
      </c>
      <c r="J7" s="16">
        <v>45</v>
      </c>
      <c r="K7" s="16">
        <v>13</v>
      </c>
      <c r="L7" s="16">
        <v>30</v>
      </c>
      <c r="M7" s="87">
        <v>29.5425</v>
      </c>
      <c r="N7" s="76">
        <v>30</v>
      </c>
      <c r="O7" s="67">
        <v>2530</v>
      </c>
      <c r="P7" s="68">
        <f>Table22452368910111213141516171819202122[[#This Row],[PEMBULATAN]]*O7</f>
        <v>75900</v>
      </c>
    </row>
    <row r="8" spans="1:16" ht="23.25" customHeight="1" x14ac:dyDescent="0.2">
      <c r="A8" s="96"/>
      <c r="B8" s="79"/>
      <c r="C8" s="95" t="s">
        <v>1806</v>
      </c>
      <c r="D8" s="82" t="s">
        <v>55</v>
      </c>
      <c r="E8" s="13">
        <v>44426</v>
      </c>
      <c r="F8" s="80" t="s">
        <v>1951</v>
      </c>
      <c r="G8" s="13">
        <v>44427</v>
      </c>
      <c r="H8" s="81" t="s">
        <v>1952</v>
      </c>
      <c r="I8" s="16">
        <v>41</v>
      </c>
      <c r="J8" s="16">
        <v>46</v>
      </c>
      <c r="K8" s="16">
        <v>14</v>
      </c>
      <c r="L8" s="16">
        <v>5</v>
      </c>
      <c r="M8" s="87">
        <v>6.601</v>
      </c>
      <c r="N8" s="76">
        <v>7</v>
      </c>
      <c r="O8" s="67">
        <v>2530</v>
      </c>
      <c r="P8" s="68">
        <f>Table22452368910111213141516171819202122[[#This Row],[PEMBULATAN]]*O8</f>
        <v>17710</v>
      </c>
    </row>
    <row r="9" spans="1:16" ht="23.25" customHeight="1" x14ac:dyDescent="0.2">
      <c r="A9" s="96"/>
      <c r="B9" s="79"/>
      <c r="C9" s="95" t="s">
        <v>1807</v>
      </c>
      <c r="D9" s="82" t="s">
        <v>55</v>
      </c>
      <c r="E9" s="13">
        <v>44426</v>
      </c>
      <c r="F9" s="80" t="s">
        <v>1951</v>
      </c>
      <c r="G9" s="13">
        <v>44427</v>
      </c>
      <c r="H9" s="81" t="s">
        <v>1952</v>
      </c>
      <c r="I9" s="16">
        <v>38</v>
      </c>
      <c r="J9" s="16">
        <v>28</v>
      </c>
      <c r="K9" s="16">
        <v>22</v>
      </c>
      <c r="L9" s="16">
        <v>3</v>
      </c>
      <c r="M9" s="87">
        <v>5.8520000000000003</v>
      </c>
      <c r="N9" s="76">
        <v>6</v>
      </c>
      <c r="O9" s="67">
        <v>2530</v>
      </c>
      <c r="P9" s="68">
        <f>Table22452368910111213141516171819202122[[#This Row],[PEMBULATAN]]*O9</f>
        <v>15180</v>
      </c>
    </row>
    <row r="10" spans="1:16" ht="23.25" customHeight="1" x14ac:dyDescent="0.2">
      <c r="A10" s="96"/>
      <c r="B10" s="79"/>
      <c r="C10" s="95" t="s">
        <v>1808</v>
      </c>
      <c r="D10" s="82" t="s">
        <v>55</v>
      </c>
      <c r="E10" s="13">
        <v>44426</v>
      </c>
      <c r="F10" s="80" t="s">
        <v>1951</v>
      </c>
      <c r="G10" s="13">
        <v>44427</v>
      </c>
      <c r="H10" s="81" t="s">
        <v>1952</v>
      </c>
      <c r="I10" s="16">
        <v>35</v>
      </c>
      <c r="J10" s="16">
        <v>33</v>
      </c>
      <c r="K10" s="16">
        <v>18</v>
      </c>
      <c r="L10" s="16">
        <v>5</v>
      </c>
      <c r="M10" s="87">
        <v>5.1974999999999998</v>
      </c>
      <c r="N10" s="76">
        <v>5</v>
      </c>
      <c r="O10" s="67">
        <v>2530</v>
      </c>
      <c r="P10" s="68">
        <f>Table22452368910111213141516171819202122[[#This Row],[PEMBULATAN]]*O10</f>
        <v>12650</v>
      </c>
    </row>
    <row r="11" spans="1:16" ht="23.25" customHeight="1" x14ac:dyDescent="0.2">
      <c r="A11" s="96"/>
      <c r="B11" s="79"/>
      <c r="C11" s="95" t="s">
        <v>1809</v>
      </c>
      <c r="D11" s="82" t="s">
        <v>55</v>
      </c>
      <c r="E11" s="13">
        <v>44426</v>
      </c>
      <c r="F11" s="80" t="s">
        <v>1951</v>
      </c>
      <c r="G11" s="13">
        <v>44427</v>
      </c>
      <c r="H11" s="81" t="s">
        <v>1952</v>
      </c>
      <c r="I11" s="16">
        <v>30</v>
      </c>
      <c r="J11" s="16">
        <v>30</v>
      </c>
      <c r="K11" s="16">
        <v>37</v>
      </c>
      <c r="L11" s="16">
        <v>2</v>
      </c>
      <c r="M11" s="87">
        <v>8.3249999999999993</v>
      </c>
      <c r="N11" s="76">
        <v>9</v>
      </c>
      <c r="O11" s="67">
        <v>2530</v>
      </c>
      <c r="P11" s="68">
        <f>Table22452368910111213141516171819202122[[#This Row],[PEMBULATAN]]*O11</f>
        <v>22770</v>
      </c>
    </row>
    <row r="12" spans="1:16" ht="23.25" customHeight="1" x14ac:dyDescent="0.2">
      <c r="A12" s="96"/>
      <c r="B12" s="79"/>
      <c r="C12" s="95" t="s">
        <v>1810</v>
      </c>
      <c r="D12" s="82" t="s">
        <v>55</v>
      </c>
      <c r="E12" s="13">
        <v>44426</v>
      </c>
      <c r="F12" s="80" t="s">
        <v>1951</v>
      </c>
      <c r="G12" s="13">
        <v>44427</v>
      </c>
      <c r="H12" s="81" t="s">
        <v>1952</v>
      </c>
      <c r="I12" s="16">
        <v>200</v>
      </c>
      <c r="J12" s="16">
        <v>10</v>
      </c>
      <c r="K12" s="16">
        <v>10</v>
      </c>
      <c r="L12" s="16">
        <v>1</v>
      </c>
      <c r="M12" s="87">
        <v>5</v>
      </c>
      <c r="N12" s="76">
        <v>5</v>
      </c>
      <c r="O12" s="67">
        <v>2530</v>
      </c>
      <c r="P12" s="68">
        <f>Table22452368910111213141516171819202122[[#This Row],[PEMBULATAN]]*O12</f>
        <v>12650</v>
      </c>
    </row>
    <row r="13" spans="1:16" ht="23.25" customHeight="1" x14ac:dyDescent="0.2">
      <c r="A13" s="96"/>
      <c r="B13" s="79"/>
      <c r="C13" s="95" t="s">
        <v>1811</v>
      </c>
      <c r="D13" s="82" t="s">
        <v>55</v>
      </c>
      <c r="E13" s="13">
        <v>44426</v>
      </c>
      <c r="F13" s="80" t="s">
        <v>1951</v>
      </c>
      <c r="G13" s="13">
        <v>44427</v>
      </c>
      <c r="H13" s="81" t="s">
        <v>1952</v>
      </c>
      <c r="I13" s="16">
        <v>230</v>
      </c>
      <c r="J13" s="16">
        <v>11</v>
      </c>
      <c r="K13" s="16">
        <v>11</v>
      </c>
      <c r="L13" s="16">
        <v>25</v>
      </c>
      <c r="M13" s="87">
        <v>6.9574999999999996</v>
      </c>
      <c r="N13" s="76">
        <v>25</v>
      </c>
      <c r="O13" s="67">
        <v>2530</v>
      </c>
      <c r="P13" s="68">
        <f>Table22452368910111213141516171819202122[[#This Row],[PEMBULATAN]]*O13</f>
        <v>63250</v>
      </c>
    </row>
    <row r="14" spans="1:16" ht="23.25" customHeight="1" x14ac:dyDescent="0.2">
      <c r="A14" s="96"/>
      <c r="B14" s="79"/>
      <c r="C14" s="95" t="s">
        <v>1812</v>
      </c>
      <c r="D14" s="82" t="s">
        <v>55</v>
      </c>
      <c r="E14" s="13">
        <v>44426</v>
      </c>
      <c r="F14" s="80" t="s">
        <v>1951</v>
      </c>
      <c r="G14" s="13">
        <v>44427</v>
      </c>
      <c r="H14" s="81" t="s">
        <v>1952</v>
      </c>
      <c r="I14" s="16">
        <v>103</v>
      </c>
      <c r="J14" s="16">
        <v>3</v>
      </c>
      <c r="K14" s="16">
        <v>3</v>
      </c>
      <c r="L14" s="16">
        <v>1</v>
      </c>
      <c r="M14" s="87">
        <v>0.23175000000000001</v>
      </c>
      <c r="N14" s="76">
        <v>1</v>
      </c>
      <c r="O14" s="67">
        <v>2530</v>
      </c>
      <c r="P14" s="68">
        <f>Table22452368910111213141516171819202122[[#This Row],[PEMBULATAN]]*O14</f>
        <v>2530</v>
      </c>
    </row>
    <row r="15" spans="1:16" ht="23.25" customHeight="1" x14ac:dyDescent="0.2">
      <c r="A15" s="96"/>
      <c r="B15" s="79"/>
      <c r="C15" s="95" t="s">
        <v>1813</v>
      </c>
      <c r="D15" s="82" t="s">
        <v>55</v>
      </c>
      <c r="E15" s="13">
        <v>44426</v>
      </c>
      <c r="F15" s="80" t="s">
        <v>1951</v>
      </c>
      <c r="G15" s="13">
        <v>44427</v>
      </c>
      <c r="H15" s="81" t="s">
        <v>1952</v>
      </c>
      <c r="I15" s="16">
        <v>152</v>
      </c>
      <c r="J15" s="16">
        <v>10</v>
      </c>
      <c r="K15" s="16">
        <v>7</v>
      </c>
      <c r="L15" s="16">
        <v>4</v>
      </c>
      <c r="M15" s="87">
        <v>2.66</v>
      </c>
      <c r="N15" s="76">
        <v>4</v>
      </c>
      <c r="O15" s="67">
        <v>2530</v>
      </c>
      <c r="P15" s="68">
        <f>Table22452368910111213141516171819202122[[#This Row],[PEMBULATAN]]*O15</f>
        <v>10120</v>
      </c>
    </row>
    <row r="16" spans="1:16" ht="23.25" customHeight="1" x14ac:dyDescent="0.2">
      <c r="A16" s="96"/>
      <c r="B16" s="79"/>
      <c r="C16" s="95" t="s">
        <v>1814</v>
      </c>
      <c r="D16" s="82" t="s">
        <v>55</v>
      </c>
      <c r="E16" s="13">
        <v>44426</v>
      </c>
      <c r="F16" s="80" t="s">
        <v>1951</v>
      </c>
      <c r="G16" s="13">
        <v>44427</v>
      </c>
      <c r="H16" s="81" t="s">
        <v>1952</v>
      </c>
      <c r="I16" s="16">
        <v>48</v>
      </c>
      <c r="J16" s="16">
        <v>48</v>
      </c>
      <c r="K16" s="16">
        <v>33</v>
      </c>
      <c r="L16" s="16">
        <v>1</v>
      </c>
      <c r="M16" s="87">
        <v>19.007999999999999</v>
      </c>
      <c r="N16" s="76">
        <v>19</v>
      </c>
      <c r="O16" s="67">
        <v>2530</v>
      </c>
      <c r="P16" s="68">
        <f>Table22452368910111213141516171819202122[[#This Row],[PEMBULATAN]]*O16</f>
        <v>48070</v>
      </c>
    </row>
    <row r="17" spans="1:16" ht="23.25" customHeight="1" x14ac:dyDescent="0.2">
      <c r="A17" s="96"/>
      <c r="B17" s="79"/>
      <c r="C17" s="95" t="s">
        <v>1815</v>
      </c>
      <c r="D17" s="82" t="s">
        <v>55</v>
      </c>
      <c r="E17" s="13">
        <v>44426</v>
      </c>
      <c r="F17" s="80" t="s">
        <v>1951</v>
      </c>
      <c r="G17" s="13">
        <v>44427</v>
      </c>
      <c r="H17" s="81" t="s">
        <v>1952</v>
      </c>
      <c r="I17" s="16">
        <v>53</v>
      </c>
      <c r="J17" s="16">
        <v>40</v>
      </c>
      <c r="K17" s="16">
        <v>39</v>
      </c>
      <c r="L17" s="16">
        <v>20</v>
      </c>
      <c r="M17" s="87">
        <v>20.67</v>
      </c>
      <c r="N17" s="76">
        <v>21</v>
      </c>
      <c r="O17" s="67">
        <v>2530</v>
      </c>
      <c r="P17" s="68">
        <f>Table22452368910111213141516171819202122[[#This Row],[PEMBULATAN]]*O17</f>
        <v>53130</v>
      </c>
    </row>
    <row r="18" spans="1:16" ht="23.25" customHeight="1" x14ac:dyDescent="0.2">
      <c r="A18" s="96"/>
      <c r="B18" s="79"/>
      <c r="C18" s="95" t="s">
        <v>1816</v>
      </c>
      <c r="D18" s="82" t="s">
        <v>55</v>
      </c>
      <c r="E18" s="13">
        <v>44426</v>
      </c>
      <c r="F18" s="80" t="s">
        <v>1951</v>
      </c>
      <c r="G18" s="13">
        <v>44427</v>
      </c>
      <c r="H18" s="81" t="s">
        <v>1952</v>
      </c>
      <c r="I18" s="16">
        <v>52</v>
      </c>
      <c r="J18" s="16">
        <v>34</v>
      </c>
      <c r="K18" s="16">
        <v>26</v>
      </c>
      <c r="L18" s="16">
        <v>1</v>
      </c>
      <c r="M18" s="87">
        <v>11.492000000000001</v>
      </c>
      <c r="N18" s="76">
        <v>12</v>
      </c>
      <c r="O18" s="67">
        <v>2530</v>
      </c>
      <c r="P18" s="68">
        <f>Table22452368910111213141516171819202122[[#This Row],[PEMBULATAN]]*O18</f>
        <v>30360</v>
      </c>
    </row>
    <row r="19" spans="1:16" ht="23.25" customHeight="1" x14ac:dyDescent="0.2">
      <c r="A19" s="96"/>
      <c r="B19" s="79"/>
      <c r="C19" s="95" t="s">
        <v>1817</v>
      </c>
      <c r="D19" s="82" t="s">
        <v>55</v>
      </c>
      <c r="E19" s="13">
        <v>44426</v>
      </c>
      <c r="F19" s="80" t="s">
        <v>1951</v>
      </c>
      <c r="G19" s="13">
        <v>44427</v>
      </c>
      <c r="H19" s="81" t="s">
        <v>1952</v>
      </c>
      <c r="I19" s="16">
        <v>100</v>
      </c>
      <c r="J19" s="16">
        <v>43</v>
      </c>
      <c r="K19" s="16">
        <v>47</v>
      </c>
      <c r="L19" s="16">
        <v>1</v>
      </c>
      <c r="M19" s="87">
        <v>50.524999999999999</v>
      </c>
      <c r="N19" s="76">
        <v>52</v>
      </c>
      <c r="O19" s="67">
        <v>2530</v>
      </c>
      <c r="P19" s="68">
        <f>Table22452368910111213141516171819202122[[#This Row],[PEMBULATAN]]*O19</f>
        <v>131560</v>
      </c>
    </row>
    <row r="20" spans="1:16" ht="23.25" customHeight="1" x14ac:dyDescent="0.2">
      <c r="A20" s="96"/>
      <c r="B20" s="79"/>
      <c r="C20" s="95" t="s">
        <v>1818</v>
      </c>
      <c r="D20" s="82" t="s">
        <v>55</v>
      </c>
      <c r="E20" s="13">
        <v>44426</v>
      </c>
      <c r="F20" s="80" t="s">
        <v>1951</v>
      </c>
      <c r="G20" s="13">
        <v>44427</v>
      </c>
      <c r="H20" s="81" t="s">
        <v>1952</v>
      </c>
      <c r="I20" s="16">
        <v>62</v>
      </c>
      <c r="J20" s="16">
        <v>30</v>
      </c>
      <c r="K20" s="16">
        <v>17</v>
      </c>
      <c r="L20" s="16">
        <v>3</v>
      </c>
      <c r="M20" s="87">
        <v>7.9050000000000002</v>
      </c>
      <c r="N20" s="76">
        <v>8</v>
      </c>
      <c r="O20" s="67">
        <v>2530</v>
      </c>
      <c r="P20" s="68">
        <f>Table22452368910111213141516171819202122[[#This Row],[PEMBULATAN]]*O20</f>
        <v>20240</v>
      </c>
    </row>
    <row r="21" spans="1:16" ht="23.25" customHeight="1" x14ac:dyDescent="0.2">
      <c r="A21" s="96"/>
      <c r="B21" s="79"/>
      <c r="C21" s="95" t="s">
        <v>1819</v>
      </c>
      <c r="D21" s="82" t="s">
        <v>55</v>
      </c>
      <c r="E21" s="13">
        <v>44426</v>
      </c>
      <c r="F21" s="80" t="s">
        <v>1951</v>
      </c>
      <c r="G21" s="13">
        <v>44427</v>
      </c>
      <c r="H21" s="81" t="s">
        <v>1952</v>
      </c>
      <c r="I21" s="16">
        <v>27</v>
      </c>
      <c r="J21" s="16">
        <v>13</v>
      </c>
      <c r="K21" s="16">
        <v>12</v>
      </c>
      <c r="L21" s="16">
        <v>1</v>
      </c>
      <c r="M21" s="87">
        <v>1.0529999999999999</v>
      </c>
      <c r="N21" s="76">
        <v>1</v>
      </c>
      <c r="O21" s="67">
        <v>2530</v>
      </c>
      <c r="P21" s="68">
        <f>Table22452368910111213141516171819202122[[#This Row],[PEMBULATAN]]*O21</f>
        <v>2530</v>
      </c>
    </row>
    <row r="22" spans="1:16" ht="23.25" customHeight="1" x14ac:dyDescent="0.2">
      <c r="A22" s="96"/>
      <c r="B22" s="79"/>
      <c r="C22" s="95" t="s">
        <v>1820</v>
      </c>
      <c r="D22" s="82" t="s">
        <v>55</v>
      </c>
      <c r="E22" s="13">
        <v>44426</v>
      </c>
      <c r="F22" s="80" t="s">
        <v>1951</v>
      </c>
      <c r="G22" s="13">
        <v>44427</v>
      </c>
      <c r="H22" s="81" t="s">
        <v>1952</v>
      </c>
      <c r="I22" s="16">
        <v>52</v>
      </c>
      <c r="J22" s="16">
        <v>32</v>
      </c>
      <c r="K22" s="16">
        <v>44</v>
      </c>
      <c r="L22" s="16">
        <v>1</v>
      </c>
      <c r="M22" s="87">
        <v>18.303999999999998</v>
      </c>
      <c r="N22" s="76">
        <v>19</v>
      </c>
      <c r="O22" s="67">
        <v>2530</v>
      </c>
      <c r="P22" s="68">
        <f>Table22452368910111213141516171819202122[[#This Row],[PEMBULATAN]]*O22</f>
        <v>48070</v>
      </c>
    </row>
    <row r="23" spans="1:16" ht="23.25" customHeight="1" x14ac:dyDescent="0.2">
      <c r="A23" s="96"/>
      <c r="B23" s="79"/>
      <c r="C23" s="95" t="s">
        <v>1821</v>
      </c>
      <c r="D23" s="82" t="s">
        <v>55</v>
      </c>
      <c r="E23" s="13">
        <v>44426</v>
      </c>
      <c r="F23" s="80" t="s">
        <v>1951</v>
      </c>
      <c r="G23" s="13">
        <v>44427</v>
      </c>
      <c r="H23" s="81" t="s">
        <v>1952</v>
      </c>
      <c r="I23" s="16">
        <v>46</v>
      </c>
      <c r="J23" s="16">
        <v>28</v>
      </c>
      <c r="K23" s="16">
        <v>27</v>
      </c>
      <c r="L23" s="16">
        <v>3</v>
      </c>
      <c r="M23" s="87">
        <v>8.6940000000000008</v>
      </c>
      <c r="N23" s="76">
        <v>9</v>
      </c>
      <c r="O23" s="67">
        <v>2530</v>
      </c>
      <c r="P23" s="68">
        <f>Table22452368910111213141516171819202122[[#This Row],[PEMBULATAN]]*O23</f>
        <v>22770</v>
      </c>
    </row>
    <row r="24" spans="1:16" ht="23.25" customHeight="1" x14ac:dyDescent="0.2">
      <c r="A24" s="96"/>
      <c r="B24" s="79"/>
      <c r="C24" s="95" t="s">
        <v>1822</v>
      </c>
      <c r="D24" s="82" t="s">
        <v>55</v>
      </c>
      <c r="E24" s="13">
        <v>44426</v>
      </c>
      <c r="F24" s="80" t="s">
        <v>1951</v>
      </c>
      <c r="G24" s="13">
        <v>44427</v>
      </c>
      <c r="H24" s="81" t="s">
        <v>1952</v>
      </c>
      <c r="I24" s="16">
        <v>44</v>
      </c>
      <c r="J24" s="16">
        <v>26</v>
      </c>
      <c r="K24" s="16">
        <v>28</v>
      </c>
      <c r="L24" s="16">
        <v>2</v>
      </c>
      <c r="M24" s="87">
        <v>8.0079999999999991</v>
      </c>
      <c r="N24" s="76">
        <v>8</v>
      </c>
      <c r="O24" s="67">
        <v>2530</v>
      </c>
      <c r="P24" s="68">
        <f>Table22452368910111213141516171819202122[[#This Row],[PEMBULATAN]]*O24</f>
        <v>20240</v>
      </c>
    </row>
    <row r="25" spans="1:16" ht="23.25" customHeight="1" x14ac:dyDescent="0.2">
      <c r="A25" s="96"/>
      <c r="B25" s="79"/>
      <c r="C25" s="95" t="s">
        <v>1823</v>
      </c>
      <c r="D25" s="82" t="s">
        <v>55</v>
      </c>
      <c r="E25" s="13">
        <v>44426</v>
      </c>
      <c r="F25" s="80" t="s">
        <v>1951</v>
      </c>
      <c r="G25" s="13">
        <v>44427</v>
      </c>
      <c r="H25" s="81" t="s">
        <v>1952</v>
      </c>
      <c r="I25" s="16">
        <v>69</v>
      </c>
      <c r="J25" s="16">
        <v>48</v>
      </c>
      <c r="K25" s="16">
        <v>23</v>
      </c>
      <c r="L25" s="16">
        <v>3</v>
      </c>
      <c r="M25" s="87">
        <v>19.044</v>
      </c>
      <c r="N25" s="76">
        <v>19</v>
      </c>
      <c r="O25" s="67">
        <v>2530</v>
      </c>
      <c r="P25" s="68">
        <f>Table22452368910111213141516171819202122[[#This Row],[PEMBULATAN]]*O25</f>
        <v>48070</v>
      </c>
    </row>
    <row r="26" spans="1:16" ht="23.25" customHeight="1" x14ac:dyDescent="0.2">
      <c r="A26" s="96"/>
      <c r="B26" s="79"/>
      <c r="C26" s="95" t="s">
        <v>1824</v>
      </c>
      <c r="D26" s="82" t="s">
        <v>55</v>
      </c>
      <c r="E26" s="13">
        <v>44426</v>
      </c>
      <c r="F26" s="80" t="s">
        <v>1951</v>
      </c>
      <c r="G26" s="13">
        <v>44427</v>
      </c>
      <c r="H26" s="81" t="s">
        <v>1952</v>
      </c>
      <c r="I26" s="16">
        <v>40</v>
      </c>
      <c r="J26" s="16">
        <v>27</v>
      </c>
      <c r="K26" s="16">
        <v>28</v>
      </c>
      <c r="L26" s="16">
        <v>2</v>
      </c>
      <c r="M26" s="87">
        <v>7.56</v>
      </c>
      <c r="N26" s="76">
        <v>8</v>
      </c>
      <c r="O26" s="67">
        <v>2530</v>
      </c>
      <c r="P26" s="68">
        <f>Table22452368910111213141516171819202122[[#This Row],[PEMBULATAN]]*O26</f>
        <v>20240</v>
      </c>
    </row>
    <row r="27" spans="1:16" ht="23.25" customHeight="1" x14ac:dyDescent="0.2">
      <c r="A27" s="96"/>
      <c r="B27" s="79"/>
      <c r="C27" s="95" t="s">
        <v>1825</v>
      </c>
      <c r="D27" s="82" t="s">
        <v>55</v>
      </c>
      <c r="E27" s="13">
        <v>44426</v>
      </c>
      <c r="F27" s="80" t="s">
        <v>1951</v>
      </c>
      <c r="G27" s="13">
        <v>44427</v>
      </c>
      <c r="H27" s="81" t="s">
        <v>1952</v>
      </c>
      <c r="I27" s="16">
        <v>47</v>
      </c>
      <c r="J27" s="16">
        <v>26</v>
      </c>
      <c r="K27" s="16">
        <v>27</v>
      </c>
      <c r="L27" s="16">
        <v>2</v>
      </c>
      <c r="M27" s="87">
        <v>8.2484999999999999</v>
      </c>
      <c r="N27" s="76">
        <v>8</v>
      </c>
      <c r="O27" s="67">
        <v>2530</v>
      </c>
      <c r="P27" s="68">
        <f>Table22452368910111213141516171819202122[[#This Row],[PEMBULATAN]]*O27</f>
        <v>20240</v>
      </c>
    </row>
    <row r="28" spans="1:16" ht="23.25" customHeight="1" x14ac:dyDescent="0.2">
      <c r="A28" s="96"/>
      <c r="B28" s="79"/>
      <c r="C28" s="95" t="s">
        <v>1826</v>
      </c>
      <c r="D28" s="82" t="s">
        <v>55</v>
      </c>
      <c r="E28" s="13">
        <v>44426</v>
      </c>
      <c r="F28" s="80" t="s">
        <v>1951</v>
      </c>
      <c r="G28" s="13">
        <v>44427</v>
      </c>
      <c r="H28" s="81" t="s">
        <v>1952</v>
      </c>
      <c r="I28" s="16">
        <v>48</v>
      </c>
      <c r="J28" s="16">
        <v>40</v>
      </c>
      <c r="K28" s="16">
        <v>12</v>
      </c>
      <c r="L28" s="16">
        <v>1</v>
      </c>
      <c r="M28" s="87">
        <v>5.76</v>
      </c>
      <c r="N28" s="76">
        <v>6</v>
      </c>
      <c r="O28" s="67">
        <v>2530</v>
      </c>
      <c r="P28" s="68">
        <f>Table22452368910111213141516171819202122[[#This Row],[PEMBULATAN]]*O28</f>
        <v>15180</v>
      </c>
    </row>
    <row r="29" spans="1:16" ht="23.25" customHeight="1" x14ac:dyDescent="0.2">
      <c r="A29" s="96"/>
      <c r="B29" s="79"/>
      <c r="C29" s="95" t="s">
        <v>1827</v>
      </c>
      <c r="D29" s="82" t="s">
        <v>55</v>
      </c>
      <c r="E29" s="13">
        <v>44426</v>
      </c>
      <c r="F29" s="80" t="s">
        <v>1951</v>
      </c>
      <c r="G29" s="13">
        <v>44427</v>
      </c>
      <c r="H29" s="81" t="s">
        <v>1952</v>
      </c>
      <c r="I29" s="16">
        <v>35</v>
      </c>
      <c r="J29" s="16">
        <v>34</v>
      </c>
      <c r="K29" s="16">
        <v>30</v>
      </c>
      <c r="L29" s="16">
        <v>1</v>
      </c>
      <c r="M29" s="87">
        <v>8.9250000000000007</v>
      </c>
      <c r="N29" s="76">
        <v>9</v>
      </c>
      <c r="O29" s="67">
        <v>2530</v>
      </c>
      <c r="P29" s="68">
        <f>Table22452368910111213141516171819202122[[#This Row],[PEMBULATAN]]*O29</f>
        <v>22770</v>
      </c>
    </row>
    <row r="30" spans="1:16" ht="23.25" customHeight="1" x14ac:dyDescent="0.2">
      <c r="A30" s="96"/>
      <c r="B30" s="79"/>
      <c r="C30" s="95" t="s">
        <v>1828</v>
      </c>
      <c r="D30" s="82" t="s">
        <v>55</v>
      </c>
      <c r="E30" s="13">
        <v>44426</v>
      </c>
      <c r="F30" s="80" t="s">
        <v>1951</v>
      </c>
      <c r="G30" s="13">
        <v>44427</v>
      </c>
      <c r="H30" s="81" t="s">
        <v>1952</v>
      </c>
      <c r="I30" s="16">
        <v>78</v>
      </c>
      <c r="J30" s="16">
        <v>47</v>
      </c>
      <c r="K30" s="16">
        <v>5</v>
      </c>
      <c r="L30" s="16">
        <v>1</v>
      </c>
      <c r="M30" s="87">
        <v>4.5824999999999996</v>
      </c>
      <c r="N30" s="76">
        <v>5</v>
      </c>
      <c r="O30" s="67">
        <v>2530</v>
      </c>
      <c r="P30" s="68">
        <f>Table22452368910111213141516171819202122[[#This Row],[PEMBULATAN]]*O30</f>
        <v>12650</v>
      </c>
    </row>
    <row r="31" spans="1:16" ht="23.25" customHeight="1" x14ac:dyDescent="0.2">
      <c r="A31" s="96"/>
      <c r="B31" s="79"/>
      <c r="C31" s="95" t="s">
        <v>1829</v>
      </c>
      <c r="D31" s="82" t="s">
        <v>55</v>
      </c>
      <c r="E31" s="13">
        <v>44426</v>
      </c>
      <c r="F31" s="80" t="s">
        <v>1951</v>
      </c>
      <c r="G31" s="13">
        <v>44427</v>
      </c>
      <c r="H31" s="81" t="s">
        <v>1952</v>
      </c>
      <c r="I31" s="16">
        <v>55</v>
      </c>
      <c r="J31" s="16">
        <v>41</v>
      </c>
      <c r="K31" s="16">
        <v>9</v>
      </c>
      <c r="L31" s="16">
        <v>2</v>
      </c>
      <c r="M31" s="87">
        <v>5.0737500000000004</v>
      </c>
      <c r="N31" s="76">
        <v>5</v>
      </c>
      <c r="O31" s="67">
        <v>2530</v>
      </c>
      <c r="P31" s="68">
        <f>Table22452368910111213141516171819202122[[#This Row],[PEMBULATAN]]*O31</f>
        <v>12650</v>
      </c>
    </row>
    <row r="32" spans="1:16" ht="23.25" customHeight="1" x14ac:dyDescent="0.2">
      <c r="A32" s="96"/>
      <c r="B32" s="79"/>
      <c r="C32" s="95" t="s">
        <v>1830</v>
      </c>
      <c r="D32" s="82" t="s">
        <v>55</v>
      </c>
      <c r="E32" s="13">
        <v>44426</v>
      </c>
      <c r="F32" s="80" t="s">
        <v>1951</v>
      </c>
      <c r="G32" s="13">
        <v>44427</v>
      </c>
      <c r="H32" s="81" t="s">
        <v>1952</v>
      </c>
      <c r="I32" s="16">
        <v>47</v>
      </c>
      <c r="J32" s="16">
        <v>38</v>
      </c>
      <c r="K32" s="16">
        <v>20</v>
      </c>
      <c r="L32" s="16">
        <v>5</v>
      </c>
      <c r="M32" s="87">
        <v>8.93</v>
      </c>
      <c r="N32" s="76">
        <v>9</v>
      </c>
      <c r="O32" s="67">
        <v>2530</v>
      </c>
      <c r="P32" s="68">
        <f>Table22452368910111213141516171819202122[[#This Row],[PEMBULATAN]]*O32</f>
        <v>22770</v>
      </c>
    </row>
    <row r="33" spans="1:16" ht="23.25" customHeight="1" x14ac:dyDescent="0.2">
      <c r="A33" s="96"/>
      <c r="B33" s="79"/>
      <c r="C33" s="95" t="s">
        <v>1831</v>
      </c>
      <c r="D33" s="82" t="s">
        <v>55</v>
      </c>
      <c r="E33" s="13">
        <v>44426</v>
      </c>
      <c r="F33" s="80" t="s">
        <v>1951</v>
      </c>
      <c r="G33" s="13">
        <v>44427</v>
      </c>
      <c r="H33" s="81" t="s">
        <v>1952</v>
      </c>
      <c r="I33" s="16">
        <v>45</v>
      </c>
      <c r="J33" s="16">
        <v>37</v>
      </c>
      <c r="K33" s="16">
        <v>33</v>
      </c>
      <c r="L33" s="16">
        <v>12</v>
      </c>
      <c r="M33" s="87">
        <v>13.73625</v>
      </c>
      <c r="N33" s="76">
        <v>14</v>
      </c>
      <c r="O33" s="67">
        <v>2530</v>
      </c>
      <c r="P33" s="68">
        <f>Table22452368910111213141516171819202122[[#This Row],[PEMBULATAN]]*O33</f>
        <v>35420</v>
      </c>
    </row>
    <row r="34" spans="1:16" ht="23.25" customHeight="1" x14ac:dyDescent="0.2">
      <c r="A34" s="96"/>
      <c r="B34" s="79"/>
      <c r="C34" s="95" t="s">
        <v>1832</v>
      </c>
      <c r="D34" s="82" t="s">
        <v>55</v>
      </c>
      <c r="E34" s="13">
        <v>44426</v>
      </c>
      <c r="F34" s="80" t="s">
        <v>1951</v>
      </c>
      <c r="G34" s="13">
        <v>44427</v>
      </c>
      <c r="H34" s="81" t="s">
        <v>1952</v>
      </c>
      <c r="I34" s="16">
        <v>46</v>
      </c>
      <c r="J34" s="16">
        <v>34</v>
      </c>
      <c r="K34" s="16">
        <v>22</v>
      </c>
      <c r="L34" s="16">
        <v>1</v>
      </c>
      <c r="M34" s="87">
        <v>8.6020000000000003</v>
      </c>
      <c r="N34" s="76">
        <v>9</v>
      </c>
      <c r="O34" s="67">
        <v>2530</v>
      </c>
      <c r="P34" s="68">
        <f>Table22452368910111213141516171819202122[[#This Row],[PEMBULATAN]]*O34</f>
        <v>22770</v>
      </c>
    </row>
    <row r="35" spans="1:16" ht="23.25" customHeight="1" x14ac:dyDescent="0.2">
      <c r="A35" s="96"/>
      <c r="B35" s="79"/>
      <c r="C35" s="95" t="s">
        <v>1833</v>
      </c>
      <c r="D35" s="82" t="s">
        <v>55</v>
      </c>
      <c r="E35" s="13">
        <v>44426</v>
      </c>
      <c r="F35" s="80" t="s">
        <v>1951</v>
      </c>
      <c r="G35" s="13">
        <v>44427</v>
      </c>
      <c r="H35" s="81" t="s">
        <v>1952</v>
      </c>
      <c r="I35" s="16">
        <v>42</v>
      </c>
      <c r="J35" s="16">
        <v>42</v>
      </c>
      <c r="K35" s="16">
        <v>9</v>
      </c>
      <c r="L35" s="16">
        <v>2</v>
      </c>
      <c r="M35" s="87">
        <v>3.9689999999999999</v>
      </c>
      <c r="N35" s="76">
        <v>4</v>
      </c>
      <c r="O35" s="67">
        <v>2530</v>
      </c>
      <c r="P35" s="68">
        <f>Table22452368910111213141516171819202122[[#This Row],[PEMBULATAN]]*O35</f>
        <v>10120</v>
      </c>
    </row>
    <row r="36" spans="1:16" ht="23.25" customHeight="1" x14ac:dyDescent="0.2">
      <c r="A36" s="96"/>
      <c r="B36" s="79"/>
      <c r="C36" s="95" t="s">
        <v>1834</v>
      </c>
      <c r="D36" s="82" t="s">
        <v>55</v>
      </c>
      <c r="E36" s="13">
        <v>44426</v>
      </c>
      <c r="F36" s="80" t="s">
        <v>1951</v>
      </c>
      <c r="G36" s="13">
        <v>44427</v>
      </c>
      <c r="H36" s="81" t="s">
        <v>1952</v>
      </c>
      <c r="I36" s="16">
        <v>76</v>
      </c>
      <c r="J36" s="16">
        <v>47</v>
      </c>
      <c r="K36" s="16">
        <v>38</v>
      </c>
      <c r="L36" s="16">
        <v>15</v>
      </c>
      <c r="M36" s="87">
        <v>33.933999999999997</v>
      </c>
      <c r="N36" s="76">
        <v>34</v>
      </c>
      <c r="O36" s="67">
        <v>2530</v>
      </c>
      <c r="P36" s="68">
        <f>Table22452368910111213141516171819202122[[#This Row],[PEMBULATAN]]*O36</f>
        <v>86020</v>
      </c>
    </row>
    <row r="37" spans="1:16" ht="23.25" customHeight="1" x14ac:dyDescent="0.2">
      <c r="A37" s="96"/>
      <c r="B37" s="79"/>
      <c r="C37" s="95" t="s">
        <v>1835</v>
      </c>
      <c r="D37" s="82" t="s">
        <v>55</v>
      </c>
      <c r="E37" s="13">
        <v>44426</v>
      </c>
      <c r="F37" s="80" t="s">
        <v>1951</v>
      </c>
      <c r="G37" s="13">
        <v>44427</v>
      </c>
      <c r="H37" s="81" t="s">
        <v>1952</v>
      </c>
      <c r="I37" s="16">
        <v>50</v>
      </c>
      <c r="J37" s="16">
        <v>27</v>
      </c>
      <c r="K37" s="16">
        <v>23</v>
      </c>
      <c r="L37" s="16">
        <v>2</v>
      </c>
      <c r="M37" s="87">
        <v>7.7625000000000002</v>
      </c>
      <c r="N37" s="76">
        <v>8</v>
      </c>
      <c r="O37" s="67">
        <v>2530</v>
      </c>
      <c r="P37" s="68">
        <f>Table22452368910111213141516171819202122[[#This Row],[PEMBULATAN]]*O37</f>
        <v>20240</v>
      </c>
    </row>
    <row r="38" spans="1:16" ht="23.25" customHeight="1" x14ac:dyDescent="0.2">
      <c r="A38" s="96"/>
      <c r="B38" s="79"/>
      <c r="C38" s="95" t="s">
        <v>1836</v>
      </c>
      <c r="D38" s="82" t="s">
        <v>55</v>
      </c>
      <c r="E38" s="13">
        <v>44426</v>
      </c>
      <c r="F38" s="80" t="s">
        <v>1951</v>
      </c>
      <c r="G38" s="13">
        <v>44427</v>
      </c>
      <c r="H38" s="81" t="s">
        <v>1952</v>
      </c>
      <c r="I38" s="16">
        <v>43</v>
      </c>
      <c r="J38" s="16">
        <v>30</v>
      </c>
      <c r="K38" s="16">
        <v>25</v>
      </c>
      <c r="L38" s="16">
        <v>2</v>
      </c>
      <c r="M38" s="87">
        <v>8.0625</v>
      </c>
      <c r="N38" s="76">
        <v>8</v>
      </c>
      <c r="O38" s="67">
        <v>2530</v>
      </c>
      <c r="P38" s="68">
        <f>Table22452368910111213141516171819202122[[#This Row],[PEMBULATAN]]*O38</f>
        <v>20240</v>
      </c>
    </row>
    <row r="39" spans="1:16" ht="23.25" customHeight="1" x14ac:dyDescent="0.2">
      <c r="A39" s="96"/>
      <c r="B39" s="79"/>
      <c r="C39" s="95" t="s">
        <v>1837</v>
      </c>
      <c r="D39" s="82" t="s">
        <v>55</v>
      </c>
      <c r="E39" s="13">
        <v>44426</v>
      </c>
      <c r="F39" s="80" t="s">
        <v>1951</v>
      </c>
      <c r="G39" s="13">
        <v>44427</v>
      </c>
      <c r="H39" s="81" t="s">
        <v>1952</v>
      </c>
      <c r="I39" s="16">
        <v>50</v>
      </c>
      <c r="J39" s="16">
        <v>38</v>
      </c>
      <c r="K39" s="16">
        <v>24</v>
      </c>
      <c r="L39" s="16">
        <v>9</v>
      </c>
      <c r="M39" s="87">
        <v>11.4</v>
      </c>
      <c r="N39" s="76">
        <v>12</v>
      </c>
      <c r="O39" s="67">
        <v>2530</v>
      </c>
      <c r="P39" s="68">
        <f>Table22452368910111213141516171819202122[[#This Row],[PEMBULATAN]]*O39</f>
        <v>30360</v>
      </c>
    </row>
    <row r="40" spans="1:16" ht="23.25" customHeight="1" x14ac:dyDescent="0.2">
      <c r="A40" s="96"/>
      <c r="B40" s="79"/>
      <c r="C40" s="95" t="s">
        <v>1838</v>
      </c>
      <c r="D40" s="82" t="s">
        <v>55</v>
      </c>
      <c r="E40" s="13">
        <v>44426</v>
      </c>
      <c r="F40" s="80" t="s">
        <v>1951</v>
      </c>
      <c r="G40" s="13">
        <v>44427</v>
      </c>
      <c r="H40" s="81" t="s">
        <v>1952</v>
      </c>
      <c r="I40" s="16">
        <v>46</v>
      </c>
      <c r="J40" s="16">
        <v>46</v>
      </c>
      <c r="K40" s="16">
        <v>21</v>
      </c>
      <c r="L40" s="16">
        <v>2</v>
      </c>
      <c r="M40" s="87">
        <v>11.109</v>
      </c>
      <c r="N40" s="76">
        <v>11</v>
      </c>
      <c r="O40" s="67">
        <v>2530</v>
      </c>
      <c r="P40" s="68">
        <f>Table22452368910111213141516171819202122[[#This Row],[PEMBULATAN]]*O40</f>
        <v>27830</v>
      </c>
    </row>
    <row r="41" spans="1:16" ht="23.25" customHeight="1" x14ac:dyDescent="0.2">
      <c r="A41" s="96"/>
      <c r="B41" s="79"/>
      <c r="C41" s="95" t="s">
        <v>1839</v>
      </c>
      <c r="D41" s="82" t="s">
        <v>55</v>
      </c>
      <c r="E41" s="13">
        <v>44426</v>
      </c>
      <c r="F41" s="80" t="s">
        <v>1951</v>
      </c>
      <c r="G41" s="13">
        <v>44427</v>
      </c>
      <c r="H41" s="81" t="s">
        <v>1952</v>
      </c>
      <c r="I41" s="16">
        <v>101</v>
      </c>
      <c r="J41" s="16">
        <v>17</v>
      </c>
      <c r="K41" s="16">
        <v>10</v>
      </c>
      <c r="L41" s="16">
        <v>1</v>
      </c>
      <c r="M41" s="87">
        <v>4.2925000000000004</v>
      </c>
      <c r="N41" s="76">
        <v>4</v>
      </c>
      <c r="O41" s="67">
        <v>2530</v>
      </c>
      <c r="P41" s="68">
        <f>Table22452368910111213141516171819202122[[#This Row],[PEMBULATAN]]*O41</f>
        <v>10120</v>
      </c>
    </row>
    <row r="42" spans="1:16" ht="23.25" customHeight="1" x14ac:dyDescent="0.2">
      <c r="A42" s="96"/>
      <c r="B42" s="79"/>
      <c r="C42" s="95" t="s">
        <v>1840</v>
      </c>
      <c r="D42" s="82" t="s">
        <v>55</v>
      </c>
      <c r="E42" s="13">
        <v>44426</v>
      </c>
      <c r="F42" s="80" t="s">
        <v>1951</v>
      </c>
      <c r="G42" s="13">
        <v>44427</v>
      </c>
      <c r="H42" s="81" t="s">
        <v>1952</v>
      </c>
      <c r="I42" s="16">
        <v>25</v>
      </c>
      <c r="J42" s="16">
        <v>25</v>
      </c>
      <c r="K42" s="16">
        <v>37</v>
      </c>
      <c r="L42" s="16">
        <v>1</v>
      </c>
      <c r="M42" s="87">
        <v>5.78125</v>
      </c>
      <c r="N42" s="76">
        <v>6</v>
      </c>
      <c r="O42" s="67">
        <v>2530</v>
      </c>
      <c r="P42" s="68">
        <f>Table22452368910111213141516171819202122[[#This Row],[PEMBULATAN]]*O42</f>
        <v>15180</v>
      </c>
    </row>
    <row r="43" spans="1:16" ht="23.25" customHeight="1" x14ac:dyDescent="0.2">
      <c r="A43" s="96"/>
      <c r="B43" s="79"/>
      <c r="C43" s="95" t="s">
        <v>1841</v>
      </c>
      <c r="D43" s="82" t="s">
        <v>55</v>
      </c>
      <c r="E43" s="13">
        <v>44426</v>
      </c>
      <c r="F43" s="80" t="s">
        <v>1951</v>
      </c>
      <c r="G43" s="13">
        <v>44427</v>
      </c>
      <c r="H43" s="81" t="s">
        <v>1952</v>
      </c>
      <c r="I43" s="16">
        <v>44</v>
      </c>
      <c r="J43" s="16">
        <v>28</v>
      </c>
      <c r="K43" s="16">
        <v>20</v>
      </c>
      <c r="L43" s="16">
        <v>7</v>
      </c>
      <c r="M43" s="87">
        <v>6.16</v>
      </c>
      <c r="N43" s="76">
        <v>7</v>
      </c>
      <c r="O43" s="67">
        <v>2530</v>
      </c>
      <c r="P43" s="68">
        <f>Table22452368910111213141516171819202122[[#This Row],[PEMBULATAN]]*O43</f>
        <v>17710</v>
      </c>
    </row>
    <row r="44" spans="1:16" ht="23.25" customHeight="1" x14ac:dyDescent="0.2">
      <c r="A44" s="96"/>
      <c r="B44" s="79"/>
      <c r="C44" s="95" t="s">
        <v>1842</v>
      </c>
      <c r="D44" s="82" t="s">
        <v>55</v>
      </c>
      <c r="E44" s="13">
        <v>44426</v>
      </c>
      <c r="F44" s="80" t="s">
        <v>1951</v>
      </c>
      <c r="G44" s="13">
        <v>44427</v>
      </c>
      <c r="H44" s="81" t="s">
        <v>1952</v>
      </c>
      <c r="I44" s="16">
        <v>63</v>
      </c>
      <c r="J44" s="16">
        <v>43</v>
      </c>
      <c r="K44" s="16">
        <v>73</v>
      </c>
      <c r="L44" s="16">
        <v>23</v>
      </c>
      <c r="M44" s="87">
        <v>49.439250000000001</v>
      </c>
      <c r="N44" s="76">
        <v>50</v>
      </c>
      <c r="O44" s="67">
        <v>2530</v>
      </c>
      <c r="P44" s="68">
        <f>Table22452368910111213141516171819202122[[#This Row],[PEMBULATAN]]*O44</f>
        <v>126500</v>
      </c>
    </row>
    <row r="45" spans="1:16" ht="23.25" customHeight="1" x14ac:dyDescent="0.2">
      <c r="A45" s="96"/>
      <c r="B45" s="79"/>
      <c r="C45" s="95" t="s">
        <v>1843</v>
      </c>
      <c r="D45" s="82" t="s">
        <v>55</v>
      </c>
      <c r="E45" s="13">
        <v>44426</v>
      </c>
      <c r="F45" s="80" t="s">
        <v>1951</v>
      </c>
      <c r="G45" s="13">
        <v>44427</v>
      </c>
      <c r="H45" s="81" t="s">
        <v>1952</v>
      </c>
      <c r="I45" s="16">
        <v>47</v>
      </c>
      <c r="J45" s="16">
        <v>38</v>
      </c>
      <c r="K45" s="16">
        <v>16</v>
      </c>
      <c r="L45" s="16">
        <v>3</v>
      </c>
      <c r="M45" s="87">
        <v>7.1440000000000001</v>
      </c>
      <c r="N45" s="76">
        <v>7</v>
      </c>
      <c r="O45" s="67">
        <v>2530</v>
      </c>
      <c r="P45" s="68">
        <f>Table22452368910111213141516171819202122[[#This Row],[PEMBULATAN]]*O45</f>
        <v>17710</v>
      </c>
    </row>
    <row r="46" spans="1:16" ht="23.25" customHeight="1" x14ac:dyDescent="0.2">
      <c r="A46" s="96"/>
      <c r="B46" s="79"/>
      <c r="C46" s="95" t="s">
        <v>1844</v>
      </c>
      <c r="D46" s="82" t="s">
        <v>55</v>
      </c>
      <c r="E46" s="13">
        <v>44426</v>
      </c>
      <c r="F46" s="80" t="s">
        <v>1951</v>
      </c>
      <c r="G46" s="13">
        <v>44427</v>
      </c>
      <c r="H46" s="81" t="s">
        <v>1952</v>
      </c>
      <c r="I46" s="16">
        <v>40</v>
      </c>
      <c r="J46" s="16">
        <v>27</v>
      </c>
      <c r="K46" s="16">
        <v>26</v>
      </c>
      <c r="L46" s="16">
        <v>3</v>
      </c>
      <c r="M46" s="87">
        <v>7.02</v>
      </c>
      <c r="N46" s="76">
        <v>7</v>
      </c>
      <c r="O46" s="67">
        <v>2530</v>
      </c>
      <c r="P46" s="68">
        <f>Table22452368910111213141516171819202122[[#This Row],[PEMBULATAN]]*O46</f>
        <v>17710</v>
      </c>
    </row>
    <row r="47" spans="1:16" ht="23.25" customHeight="1" x14ac:dyDescent="0.2">
      <c r="A47" s="96"/>
      <c r="B47" s="79"/>
      <c r="C47" s="95" t="s">
        <v>1845</v>
      </c>
      <c r="D47" s="82" t="s">
        <v>55</v>
      </c>
      <c r="E47" s="13">
        <v>44426</v>
      </c>
      <c r="F47" s="80" t="s">
        <v>1951</v>
      </c>
      <c r="G47" s="13">
        <v>44427</v>
      </c>
      <c r="H47" s="81" t="s">
        <v>1952</v>
      </c>
      <c r="I47" s="16">
        <v>45</v>
      </c>
      <c r="J47" s="16">
        <v>35</v>
      </c>
      <c r="K47" s="16">
        <v>43</v>
      </c>
      <c r="L47" s="16">
        <v>10</v>
      </c>
      <c r="M47" s="87">
        <v>16.931249999999999</v>
      </c>
      <c r="N47" s="76">
        <v>17</v>
      </c>
      <c r="O47" s="67">
        <v>2530</v>
      </c>
      <c r="P47" s="68">
        <f>Table22452368910111213141516171819202122[[#This Row],[PEMBULATAN]]*O47</f>
        <v>43010</v>
      </c>
    </row>
    <row r="48" spans="1:16" ht="23.25" customHeight="1" x14ac:dyDescent="0.2">
      <c r="A48" s="96"/>
      <c r="B48" s="79"/>
      <c r="C48" s="95" t="s">
        <v>1846</v>
      </c>
      <c r="D48" s="82" t="s">
        <v>55</v>
      </c>
      <c r="E48" s="13">
        <v>44426</v>
      </c>
      <c r="F48" s="80" t="s">
        <v>1951</v>
      </c>
      <c r="G48" s="13">
        <v>44427</v>
      </c>
      <c r="H48" s="81" t="s">
        <v>1952</v>
      </c>
      <c r="I48" s="16">
        <v>195</v>
      </c>
      <c r="J48" s="16">
        <v>23</v>
      </c>
      <c r="K48" s="16">
        <v>123</v>
      </c>
      <c r="L48" s="16">
        <v>30</v>
      </c>
      <c r="M48" s="87">
        <v>137.91374999999999</v>
      </c>
      <c r="N48" s="76">
        <v>138</v>
      </c>
      <c r="O48" s="67">
        <v>2530</v>
      </c>
      <c r="P48" s="68">
        <f>Table22452368910111213141516171819202122[[#This Row],[PEMBULATAN]]*O48</f>
        <v>349140</v>
      </c>
    </row>
    <row r="49" spans="1:16" ht="23.25" customHeight="1" x14ac:dyDescent="0.2">
      <c r="A49" s="96"/>
      <c r="B49" s="79"/>
      <c r="C49" s="95" t="s">
        <v>1847</v>
      </c>
      <c r="D49" s="82" t="s">
        <v>55</v>
      </c>
      <c r="E49" s="13">
        <v>44426</v>
      </c>
      <c r="F49" s="80" t="s">
        <v>1951</v>
      </c>
      <c r="G49" s="13">
        <v>44427</v>
      </c>
      <c r="H49" s="81" t="s">
        <v>1952</v>
      </c>
      <c r="I49" s="16">
        <v>152</v>
      </c>
      <c r="J49" s="16">
        <v>14</v>
      </c>
      <c r="K49" s="16">
        <v>14</v>
      </c>
      <c r="L49" s="16">
        <v>1</v>
      </c>
      <c r="M49" s="87">
        <v>7.4480000000000004</v>
      </c>
      <c r="N49" s="76">
        <v>8</v>
      </c>
      <c r="O49" s="67">
        <v>2530</v>
      </c>
      <c r="P49" s="68">
        <f>Table22452368910111213141516171819202122[[#This Row],[PEMBULATAN]]*O49</f>
        <v>20240</v>
      </c>
    </row>
    <row r="50" spans="1:16" ht="23.25" customHeight="1" x14ac:dyDescent="0.2">
      <c r="A50" s="96"/>
      <c r="B50" s="79"/>
      <c r="C50" s="95" t="s">
        <v>1848</v>
      </c>
      <c r="D50" s="82" t="s">
        <v>55</v>
      </c>
      <c r="E50" s="13">
        <v>44426</v>
      </c>
      <c r="F50" s="80" t="s">
        <v>1951</v>
      </c>
      <c r="G50" s="13">
        <v>44427</v>
      </c>
      <c r="H50" s="81" t="s">
        <v>1952</v>
      </c>
      <c r="I50" s="16">
        <v>8</v>
      </c>
      <c r="J50" s="16">
        <v>9</v>
      </c>
      <c r="K50" s="16">
        <v>9</v>
      </c>
      <c r="L50" s="16">
        <v>3</v>
      </c>
      <c r="M50" s="87">
        <v>0.16200000000000001</v>
      </c>
      <c r="N50" s="76">
        <v>3</v>
      </c>
      <c r="O50" s="67">
        <v>2530</v>
      </c>
      <c r="P50" s="68">
        <f>Table22452368910111213141516171819202122[[#This Row],[PEMBULATAN]]*O50</f>
        <v>7590</v>
      </c>
    </row>
    <row r="51" spans="1:16" ht="23.25" customHeight="1" x14ac:dyDescent="0.2">
      <c r="A51" s="96"/>
      <c r="B51" s="79"/>
      <c r="C51" s="95" t="s">
        <v>1849</v>
      </c>
      <c r="D51" s="82" t="s">
        <v>55</v>
      </c>
      <c r="E51" s="13">
        <v>44426</v>
      </c>
      <c r="F51" s="80" t="s">
        <v>1951</v>
      </c>
      <c r="G51" s="13">
        <v>44427</v>
      </c>
      <c r="H51" s="81" t="s">
        <v>1952</v>
      </c>
      <c r="I51" s="16">
        <v>79</v>
      </c>
      <c r="J51" s="16">
        <v>55</v>
      </c>
      <c r="K51" s="16">
        <v>166</v>
      </c>
      <c r="L51" s="16">
        <v>5</v>
      </c>
      <c r="M51" s="87">
        <v>180.3175</v>
      </c>
      <c r="N51" s="76">
        <v>181</v>
      </c>
      <c r="O51" s="67">
        <v>2530</v>
      </c>
      <c r="P51" s="68">
        <f>Table22452368910111213141516171819202122[[#This Row],[PEMBULATAN]]*O51</f>
        <v>457930</v>
      </c>
    </row>
    <row r="52" spans="1:16" ht="23.25" customHeight="1" x14ac:dyDescent="0.2">
      <c r="A52" s="96"/>
      <c r="B52" s="79"/>
      <c r="C52" s="95" t="s">
        <v>1850</v>
      </c>
      <c r="D52" s="82" t="s">
        <v>55</v>
      </c>
      <c r="E52" s="13">
        <v>44426</v>
      </c>
      <c r="F52" s="80" t="s">
        <v>1951</v>
      </c>
      <c r="G52" s="13">
        <v>44427</v>
      </c>
      <c r="H52" s="81" t="s">
        <v>1952</v>
      </c>
      <c r="I52" s="16">
        <v>126</v>
      </c>
      <c r="J52" s="16">
        <v>52</v>
      </c>
      <c r="K52" s="16">
        <v>23</v>
      </c>
      <c r="L52" s="16">
        <v>18</v>
      </c>
      <c r="M52" s="87">
        <v>37.673999999999999</v>
      </c>
      <c r="N52" s="76">
        <v>38</v>
      </c>
      <c r="O52" s="67">
        <v>2530</v>
      </c>
      <c r="P52" s="68">
        <f>Table22452368910111213141516171819202122[[#This Row],[PEMBULATAN]]*O52</f>
        <v>96140</v>
      </c>
    </row>
    <row r="53" spans="1:16" ht="23.25" customHeight="1" x14ac:dyDescent="0.2">
      <c r="A53" s="96"/>
      <c r="B53" s="79"/>
      <c r="C53" s="95" t="s">
        <v>1851</v>
      </c>
      <c r="D53" s="82" t="s">
        <v>55</v>
      </c>
      <c r="E53" s="13">
        <v>44426</v>
      </c>
      <c r="F53" s="80" t="s">
        <v>1951</v>
      </c>
      <c r="G53" s="13">
        <v>44427</v>
      </c>
      <c r="H53" s="81" t="s">
        <v>1952</v>
      </c>
      <c r="I53" s="16">
        <v>83</v>
      </c>
      <c r="J53" s="16">
        <v>60</v>
      </c>
      <c r="K53" s="16">
        <v>32</v>
      </c>
      <c r="L53" s="16">
        <v>8</v>
      </c>
      <c r="M53" s="87">
        <v>39.840000000000003</v>
      </c>
      <c r="N53" s="76">
        <v>40</v>
      </c>
      <c r="O53" s="67">
        <v>2530</v>
      </c>
      <c r="P53" s="68">
        <f>Table22452368910111213141516171819202122[[#This Row],[PEMBULATAN]]*O53</f>
        <v>101200</v>
      </c>
    </row>
    <row r="54" spans="1:16" ht="23.25" customHeight="1" x14ac:dyDescent="0.2">
      <c r="A54" s="96"/>
      <c r="B54" s="79"/>
      <c r="C54" s="95" t="s">
        <v>1852</v>
      </c>
      <c r="D54" s="82" t="s">
        <v>55</v>
      </c>
      <c r="E54" s="13">
        <v>44426</v>
      </c>
      <c r="F54" s="80" t="s">
        <v>1951</v>
      </c>
      <c r="G54" s="13">
        <v>44427</v>
      </c>
      <c r="H54" s="81" t="s">
        <v>1952</v>
      </c>
      <c r="I54" s="16">
        <v>93</v>
      </c>
      <c r="J54" s="16">
        <v>60</v>
      </c>
      <c r="K54" s="16">
        <v>33</v>
      </c>
      <c r="L54" s="16">
        <v>10</v>
      </c>
      <c r="M54" s="87">
        <v>46.034999999999997</v>
      </c>
      <c r="N54" s="76">
        <v>46</v>
      </c>
      <c r="O54" s="67">
        <v>2530</v>
      </c>
      <c r="P54" s="68">
        <f>Table22452368910111213141516171819202122[[#This Row],[PEMBULATAN]]*O54</f>
        <v>116380</v>
      </c>
    </row>
    <row r="55" spans="1:16" ht="23.25" customHeight="1" x14ac:dyDescent="0.2">
      <c r="A55" s="96"/>
      <c r="B55" s="79"/>
      <c r="C55" s="95" t="s">
        <v>1853</v>
      </c>
      <c r="D55" s="82" t="s">
        <v>55</v>
      </c>
      <c r="E55" s="13">
        <v>44426</v>
      </c>
      <c r="F55" s="80" t="s">
        <v>1951</v>
      </c>
      <c r="G55" s="13">
        <v>44427</v>
      </c>
      <c r="H55" s="81" t="s">
        <v>1952</v>
      </c>
      <c r="I55" s="16">
        <v>100</v>
      </c>
      <c r="J55" s="16">
        <v>63</v>
      </c>
      <c r="K55" s="16">
        <v>24</v>
      </c>
      <c r="L55" s="16">
        <v>15</v>
      </c>
      <c r="M55" s="87">
        <v>37.799999999999997</v>
      </c>
      <c r="N55" s="76">
        <v>38</v>
      </c>
      <c r="O55" s="67">
        <v>2530</v>
      </c>
      <c r="P55" s="68">
        <f>Table22452368910111213141516171819202122[[#This Row],[PEMBULATAN]]*O55</f>
        <v>96140</v>
      </c>
    </row>
    <row r="56" spans="1:16" ht="23.25" customHeight="1" x14ac:dyDescent="0.2">
      <c r="A56" s="96"/>
      <c r="B56" s="79"/>
      <c r="C56" s="95" t="s">
        <v>1854</v>
      </c>
      <c r="D56" s="82" t="s">
        <v>55</v>
      </c>
      <c r="E56" s="13">
        <v>44426</v>
      </c>
      <c r="F56" s="80" t="s">
        <v>1951</v>
      </c>
      <c r="G56" s="13">
        <v>44427</v>
      </c>
      <c r="H56" s="81" t="s">
        <v>1952</v>
      </c>
      <c r="I56" s="16">
        <v>84</v>
      </c>
      <c r="J56" s="16">
        <v>53</v>
      </c>
      <c r="K56" s="16">
        <v>31</v>
      </c>
      <c r="L56" s="16">
        <v>6</v>
      </c>
      <c r="M56" s="87">
        <v>34.503</v>
      </c>
      <c r="N56" s="76">
        <v>35</v>
      </c>
      <c r="O56" s="67">
        <v>2530</v>
      </c>
      <c r="P56" s="68">
        <f>Table22452368910111213141516171819202122[[#This Row],[PEMBULATAN]]*O56</f>
        <v>88550</v>
      </c>
    </row>
    <row r="57" spans="1:16" ht="23.25" customHeight="1" x14ac:dyDescent="0.2">
      <c r="A57" s="96"/>
      <c r="B57" s="79"/>
      <c r="C57" s="95" t="s">
        <v>1855</v>
      </c>
      <c r="D57" s="82" t="s">
        <v>55</v>
      </c>
      <c r="E57" s="13">
        <v>44426</v>
      </c>
      <c r="F57" s="80" t="s">
        <v>1951</v>
      </c>
      <c r="G57" s="13">
        <v>44427</v>
      </c>
      <c r="H57" s="81" t="s">
        <v>1952</v>
      </c>
      <c r="I57" s="16">
        <v>68</v>
      </c>
      <c r="J57" s="16">
        <v>73</v>
      </c>
      <c r="K57" s="16">
        <v>25</v>
      </c>
      <c r="L57" s="16">
        <v>10</v>
      </c>
      <c r="M57" s="87">
        <v>31.024999999999999</v>
      </c>
      <c r="N57" s="76">
        <v>31</v>
      </c>
      <c r="O57" s="67">
        <v>2530</v>
      </c>
      <c r="P57" s="68">
        <f>Table22452368910111213141516171819202122[[#This Row],[PEMBULATAN]]*O57</f>
        <v>78430</v>
      </c>
    </row>
    <row r="58" spans="1:16" ht="23.25" customHeight="1" x14ac:dyDescent="0.2">
      <c r="A58" s="96"/>
      <c r="B58" s="79"/>
      <c r="C58" s="77" t="s">
        <v>1856</v>
      </c>
      <c r="D58" s="82" t="s">
        <v>55</v>
      </c>
      <c r="E58" s="13">
        <v>44426</v>
      </c>
      <c r="F58" s="80" t="s">
        <v>1951</v>
      </c>
      <c r="G58" s="13">
        <v>44427</v>
      </c>
      <c r="H58" s="81" t="s">
        <v>1952</v>
      </c>
      <c r="I58" s="16">
        <v>80</v>
      </c>
      <c r="J58" s="16">
        <v>54</v>
      </c>
      <c r="K58" s="16">
        <v>33</v>
      </c>
      <c r="L58" s="16">
        <v>12</v>
      </c>
      <c r="M58" s="87">
        <v>35.64</v>
      </c>
      <c r="N58" s="76">
        <v>36</v>
      </c>
      <c r="O58" s="67">
        <v>2530</v>
      </c>
      <c r="P58" s="68">
        <f>Table22452368910111213141516171819202122[[#This Row],[PEMBULATAN]]*O58</f>
        <v>91080</v>
      </c>
    </row>
    <row r="59" spans="1:16" ht="23.25" customHeight="1" x14ac:dyDescent="0.2">
      <c r="A59" s="96"/>
      <c r="B59" s="79"/>
      <c r="C59" s="77" t="s">
        <v>1857</v>
      </c>
      <c r="D59" s="82" t="s">
        <v>55</v>
      </c>
      <c r="E59" s="13">
        <v>44426</v>
      </c>
      <c r="F59" s="80" t="s">
        <v>1951</v>
      </c>
      <c r="G59" s="13">
        <v>44427</v>
      </c>
      <c r="H59" s="81" t="s">
        <v>1952</v>
      </c>
      <c r="I59" s="16">
        <v>85</v>
      </c>
      <c r="J59" s="16">
        <v>48</v>
      </c>
      <c r="K59" s="16">
        <v>30</v>
      </c>
      <c r="L59" s="16">
        <v>6</v>
      </c>
      <c r="M59" s="87">
        <v>30.6</v>
      </c>
      <c r="N59" s="76">
        <v>31</v>
      </c>
      <c r="O59" s="67">
        <v>2530</v>
      </c>
      <c r="P59" s="68">
        <f>Table22452368910111213141516171819202122[[#This Row],[PEMBULATAN]]*O59</f>
        <v>78430</v>
      </c>
    </row>
    <row r="60" spans="1:16" ht="23.25" customHeight="1" x14ac:dyDescent="0.2">
      <c r="A60" s="96"/>
      <c r="B60" s="79"/>
      <c r="C60" s="77" t="s">
        <v>1858</v>
      </c>
      <c r="D60" s="82" t="s">
        <v>55</v>
      </c>
      <c r="E60" s="13">
        <v>44426</v>
      </c>
      <c r="F60" s="80" t="s">
        <v>1951</v>
      </c>
      <c r="G60" s="13">
        <v>44427</v>
      </c>
      <c r="H60" s="81" t="s">
        <v>1952</v>
      </c>
      <c r="I60" s="16">
        <v>46</v>
      </c>
      <c r="J60" s="16">
        <v>28</v>
      </c>
      <c r="K60" s="16">
        <v>14</v>
      </c>
      <c r="L60" s="16">
        <v>2</v>
      </c>
      <c r="M60" s="87">
        <v>4.508</v>
      </c>
      <c r="N60" s="76">
        <v>5</v>
      </c>
      <c r="O60" s="67">
        <v>2530</v>
      </c>
      <c r="P60" s="68">
        <f>Table22452368910111213141516171819202122[[#This Row],[PEMBULATAN]]*O60</f>
        <v>12650</v>
      </c>
    </row>
    <row r="61" spans="1:16" ht="23.25" customHeight="1" x14ac:dyDescent="0.2">
      <c r="A61" s="96"/>
      <c r="B61" s="79"/>
      <c r="C61" s="77" t="s">
        <v>1859</v>
      </c>
      <c r="D61" s="82" t="s">
        <v>55</v>
      </c>
      <c r="E61" s="13">
        <v>44426</v>
      </c>
      <c r="F61" s="80" t="s">
        <v>1951</v>
      </c>
      <c r="G61" s="13">
        <v>44427</v>
      </c>
      <c r="H61" s="81" t="s">
        <v>1952</v>
      </c>
      <c r="I61" s="16">
        <v>57</v>
      </c>
      <c r="J61" s="16">
        <v>40</v>
      </c>
      <c r="K61" s="16">
        <v>25</v>
      </c>
      <c r="L61" s="16">
        <v>5</v>
      </c>
      <c r="M61" s="87">
        <v>14.25</v>
      </c>
      <c r="N61" s="76">
        <v>14</v>
      </c>
      <c r="O61" s="67">
        <v>2530</v>
      </c>
      <c r="P61" s="68">
        <f>Table22452368910111213141516171819202122[[#This Row],[PEMBULATAN]]*O61</f>
        <v>35420</v>
      </c>
    </row>
    <row r="62" spans="1:16" ht="23.25" customHeight="1" x14ac:dyDescent="0.2">
      <c r="A62" s="96"/>
      <c r="B62" s="79"/>
      <c r="C62" s="77" t="s">
        <v>1860</v>
      </c>
      <c r="D62" s="82" t="s">
        <v>55</v>
      </c>
      <c r="E62" s="13">
        <v>44426</v>
      </c>
      <c r="F62" s="80" t="s">
        <v>1951</v>
      </c>
      <c r="G62" s="13">
        <v>44427</v>
      </c>
      <c r="H62" s="81" t="s">
        <v>1952</v>
      </c>
      <c r="I62" s="16">
        <v>78</v>
      </c>
      <c r="J62" s="16">
        <v>50</v>
      </c>
      <c r="K62" s="16">
        <v>36</v>
      </c>
      <c r="L62" s="16">
        <v>7</v>
      </c>
      <c r="M62" s="87">
        <v>35.1</v>
      </c>
      <c r="N62" s="76">
        <v>35</v>
      </c>
      <c r="O62" s="67">
        <v>2530</v>
      </c>
      <c r="P62" s="68">
        <f>Table22452368910111213141516171819202122[[#This Row],[PEMBULATAN]]*O62</f>
        <v>88550</v>
      </c>
    </row>
    <row r="63" spans="1:16" ht="23.25" customHeight="1" x14ac:dyDescent="0.2">
      <c r="A63" s="96"/>
      <c r="B63" s="79"/>
      <c r="C63" s="77" t="s">
        <v>1861</v>
      </c>
      <c r="D63" s="82" t="s">
        <v>55</v>
      </c>
      <c r="E63" s="13">
        <v>44426</v>
      </c>
      <c r="F63" s="80" t="s">
        <v>1951</v>
      </c>
      <c r="G63" s="13">
        <v>44427</v>
      </c>
      <c r="H63" s="81" t="s">
        <v>1952</v>
      </c>
      <c r="I63" s="16">
        <v>37</v>
      </c>
      <c r="J63" s="16">
        <v>24</v>
      </c>
      <c r="K63" s="16">
        <v>12</v>
      </c>
      <c r="L63" s="16">
        <v>1</v>
      </c>
      <c r="M63" s="87">
        <v>2.6640000000000001</v>
      </c>
      <c r="N63" s="76">
        <v>3</v>
      </c>
      <c r="O63" s="67">
        <v>2530</v>
      </c>
      <c r="P63" s="68">
        <f>Table22452368910111213141516171819202122[[#This Row],[PEMBULATAN]]*O63</f>
        <v>7590</v>
      </c>
    </row>
    <row r="64" spans="1:16" ht="23.25" customHeight="1" x14ac:dyDescent="0.2">
      <c r="A64" s="96"/>
      <c r="B64" s="79"/>
      <c r="C64" s="77" t="s">
        <v>1862</v>
      </c>
      <c r="D64" s="82" t="s">
        <v>55</v>
      </c>
      <c r="E64" s="13">
        <v>44426</v>
      </c>
      <c r="F64" s="80" t="s">
        <v>1951</v>
      </c>
      <c r="G64" s="13">
        <v>44427</v>
      </c>
      <c r="H64" s="81" t="s">
        <v>1952</v>
      </c>
      <c r="I64" s="16">
        <v>56</v>
      </c>
      <c r="J64" s="16">
        <v>42</v>
      </c>
      <c r="K64" s="16">
        <v>28</v>
      </c>
      <c r="L64" s="16">
        <v>2</v>
      </c>
      <c r="M64" s="87">
        <v>16.463999999999999</v>
      </c>
      <c r="N64" s="76">
        <v>17</v>
      </c>
      <c r="O64" s="67">
        <v>2530</v>
      </c>
      <c r="P64" s="68">
        <f>Table22452368910111213141516171819202122[[#This Row],[PEMBULATAN]]*O64</f>
        <v>43010</v>
      </c>
    </row>
    <row r="65" spans="1:16" ht="23.25" customHeight="1" x14ac:dyDescent="0.2">
      <c r="A65" s="96"/>
      <c r="B65" s="79"/>
      <c r="C65" s="77" t="s">
        <v>1863</v>
      </c>
      <c r="D65" s="82" t="s">
        <v>55</v>
      </c>
      <c r="E65" s="13">
        <v>44426</v>
      </c>
      <c r="F65" s="80" t="s">
        <v>1951</v>
      </c>
      <c r="G65" s="13">
        <v>44427</v>
      </c>
      <c r="H65" s="81" t="s">
        <v>1952</v>
      </c>
      <c r="I65" s="16">
        <v>80</v>
      </c>
      <c r="J65" s="16">
        <v>83</v>
      </c>
      <c r="K65" s="16">
        <v>24</v>
      </c>
      <c r="L65" s="16">
        <v>10</v>
      </c>
      <c r="M65" s="87">
        <v>39.840000000000003</v>
      </c>
      <c r="N65" s="76">
        <v>40</v>
      </c>
      <c r="O65" s="67">
        <v>2530</v>
      </c>
      <c r="P65" s="68">
        <f>Table22452368910111213141516171819202122[[#This Row],[PEMBULATAN]]*O65</f>
        <v>101200</v>
      </c>
    </row>
    <row r="66" spans="1:16" ht="23.25" customHeight="1" x14ac:dyDescent="0.2">
      <c r="A66" s="96"/>
      <c r="B66" s="79"/>
      <c r="C66" s="77" t="s">
        <v>1864</v>
      </c>
      <c r="D66" s="82" t="s">
        <v>55</v>
      </c>
      <c r="E66" s="13">
        <v>44426</v>
      </c>
      <c r="F66" s="80" t="s">
        <v>1951</v>
      </c>
      <c r="G66" s="13">
        <v>44427</v>
      </c>
      <c r="H66" s="81" t="s">
        <v>1952</v>
      </c>
      <c r="I66" s="16">
        <v>64</v>
      </c>
      <c r="J66" s="16">
        <v>46</v>
      </c>
      <c r="K66" s="16">
        <v>28</v>
      </c>
      <c r="L66" s="16">
        <v>7</v>
      </c>
      <c r="M66" s="87">
        <v>20.608000000000001</v>
      </c>
      <c r="N66" s="76">
        <v>21</v>
      </c>
      <c r="O66" s="67">
        <v>2530</v>
      </c>
      <c r="P66" s="68">
        <f>Table22452368910111213141516171819202122[[#This Row],[PEMBULATAN]]*O66</f>
        <v>53130</v>
      </c>
    </row>
    <row r="67" spans="1:16" ht="23.25" customHeight="1" x14ac:dyDescent="0.2">
      <c r="A67" s="96"/>
      <c r="B67" s="79"/>
      <c r="C67" s="77" t="s">
        <v>1865</v>
      </c>
      <c r="D67" s="82" t="s">
        <v>55</v>
      </c>
      <c r="E67" s="13">
        <v>44426</v>
      </c>
      <c r="F67" s="80" t="s">
        <v>1951</v>
      </c>
      <c r="G67" s="13">
        <v>44427</v>
      </c>
      <c r="H67" s="81" t="s">
        <v>1952</v>
      </c>
      <c r="I67" s="16">
        <v>86</v>
      </c>
      <c r="J67" s="16">
        <v>45</v>
      </c>
      <c r="K67" s="16">
        <v>28</v>
      </c>
      <c r="L67" s="16">
        <v>8</v>
      </c>
      <c r="M67" s="87">
        <v>27.09</v>
      </c>
      <c r="N67" s="76">
        <v>27</v>
      </c>
      <c r="O67" s="67">
        <v>2530</v>
      </c>
      <c r="P67" s="68">
        <f>Table22452368910111213141516171819202122[[#This Row],[PEMBULATAN]]*O67</f>
        <v>68310</v>
      </c>
    </row>
    <row r="68" spans="1:16" ht="23.25" customHeight="1" x14ac:dyDescent="0.2">
      <c r="A68" s="96"/>
      <c r="B68" s="79"/>
      <c r="C68" s="77" t="s">
        <v>1866</v>
      </c>
      <c r="D68" s="82" t="s">
        <v>55</v>
      </c>
      <c r="E68" s="13">
        <v>44426</v>
      </c>
      <c r="F68" s="80" t="s">
        <v>1951</v>
      </c>
      <c r="G68" s="13">
        <v>44427</v>
      </c>
      <c r="H68" s="81" t="s">
        <v>1952</v>
      </c>
      <c r="I68" s="16">
        <v>33</v>
      </c>
      <c r="J68" s="16">
        <v>18</v>
      </c>
      <c r="K68" s="16">
        <v>14</v>
      </c>
      <c r="L68" s="16">
        <v>1</v>
      </c>
      <c r="M68" s="87">
        <v>2.0790000000000002</v>
      </c>
      <c r="N68" s="76">
        <v>2</v>
      </c>
      <c r="O68" s="67">
        <v>2530</v>
      </c>
      <c r="P68" s="68">
        <f>Table22452368910111213141516171819202122[[#This Row],[PEMBULATAN]]*O68</f>
        <v>5060</v>
      </c>
    </row>
    <row r="69" spans="1:16" ht="23.25" customHeight="1" x14ac:dyDescent="0.2">
      <c r="A69" s="96"/>
      <c r="B69" s="79"/>
      <c r="C69" s="77" t="s">
        <v>1867</v>
      </c>
      <c r="D69" s="82" t="s">
        <v>55</v>
      </c>
      <c r="E69" s="13">
        <v>44426</v>
      </c>
      <c r="F69" s="80" t="s">
        <v>1951</v>
      </c>
      <c r="G69" s="13">
        <v>44427</v>
      </c>
      <c r="H69" s="81" t="s">
        <v>1952</v>
      </c>
      <c r="I69" s="16">
        <v>63</v>
      </c>
      <c r="J69" s="16">
        <v>42</v>
      </c>
      <c r="K69" s="16">
        <v>15</v>
      </c>
      <c r="L69" s="16">
        <v>4</v>
      </c>
      <c r="M69" s="87">
        <v>9.9224999999999994</v>
      </c>
      <c r="N69" s="76">
        <v>10</v>
      </c>
      <c r="O69" s="67">
        <v>2530</v>
      </c>
      <c r="P69" s="68">
        <f>Table22452368910111213141516171819202122[[#This Row],[PEMBULATAN]]*O69</f>
        <v>25300</v>
      </c>
    </row>
    <row r="70" spans="1:16" ht="23.25" customHeight="1" x14ac:dyDescent="0.2">
      <c r="A70" s="96"/>
      <c r="B70" s="79"/>
      <c r="C70" s="77" t="s">
        <v>1868</v>
      </c>
      <c r="D70" s="82" t="s">
        <v>55</v>
      </c>
      <c r="E70" s="13">
        <v>44426</v>
      </c>
      <c r="F70" s="80" t="s">
        <v>1951</v>
      </c>
      <c r="G70" s="13">
        <v>44427</v>
      </c>
      <c r="H70" s="81" t="s">
        <v>1952</v>
      </c>
      <c r="I70" s="16">
        <v>92</v>
      </c>
      <c r="J70" s="16">
        <v>55</v>
      </c>
      <c r="K70" s="16">
        <v>27</v>
      </c>
      <c r="L70" s="16">
        <v>7</v>
      </c>
      <c r="M70" s="87">
        <v>34.155000000000001</v>
      </c>
      <c r="N70" s="76">
        <v>34</v>
      </c>
      <c r="O70" s="67">
        <v>2530</v>
      </c>
      <c r="P70" s="68">
        <f>Table22452368910111213141516171819202122[[#This Row],[PEMBULATAN]]*O70</f>
        <v>86020</v>
      </c>
    </row>
    <row r="71" spans="1:16" ht="23.25" customHeight="1" x14ac:dyDescent="0.2">
      <c r="A71" s="96"/>
      <c r="B71" s="79"/>
      <c r="C71" s="77" t="s">
        <v>1869</v>
      </c>
      <c r="D71" s="82" t="s">
        <v>55</v>
      </c>
      <c r="E71" s="13">
        <v>44426</v>
      </c>
      <c r="F71" s="80" t="s">
        <v>1951</v>
      </c>
      <c r="G71" s="13">
        <v>44427</v>
      </c>
      <c r="H71" s="81" t="s">
        <v>1952</v>
      </c>
      <c r="I71" s="16">
        <v>72</v>
      </c>
      <c r="J71" s="16">
        <v>22</v>
      </c>
      <c r="K71" s="16">
        <v>26</v>
      </c>
      <c r="L71" s="16">
        <v>8</v>
      </c>
      <c r="M71" s="87">
        <v>10.295999999999999</v>
      </c>
      <c r="N71" s="76">
        <v>11</v>
      </c>
      <c r="O71" s="67">
        <v>2530</v>
      </c>
      <c r="P71" s="68">
        <f>Table22452368910111213141516171819202122[[#This Row],[PEMBULATAN]]*O71</f>
        <v>27830</v>
      </c>
    </row>
    <row r="72" spans="1:16" ht="23.25" customHeight="1" x14ac:dyDescent="0.2">
      <c r="A72" s="96"/>
      <c r="B72" s="79"/>
      <c r="C72" s="77" t="s">
        <v>1870</v>
      </c>
      <c r="D72" s="82" t="s">
        <v>55</v>
      </c>
      <c r="E72" s="13">
        <v>44426</v>
      </c>
      <c r="F72" s="80" t="s">
        <v>1951</v>
      </c>
      <c r="G72" s="13">
        <v>44427</v>
      </c>
      <c r="H72" s="81" t="s">
        <v>1952</v>
      </c>
      <c r="I72" s="16">
        <v>60</v>
      </c>
      <c r="J72" s="16">
        <v>43</v>
      </c>
      <c r="K72" s="16">
        <v>24</v>
      </c>
      <c r="L72" s="16">
        <v>9</v>
      </c>
      <c r="M72" s="87">
        <v>15.48</v>
      </c>
      <c r="N72" s="76">
        <v>16</v>
      </c>
      <c r="O72" s="67">
        <v>2530</v>
      </c>
      <c r="P72" s="68">
        <f>Table22452368910111213141516171819202122[[#This Row],[PEMBULATAN]]*O72</f>
        <v>40480</v>
      </c>
    </row>
    <row r="73" spans="1:16" ht="23.25" customHeight="1" x14ac:dyDescent="0.2">
      <c r="A73" s="96"/>
      <c r="B73" s="79"/>
      <c r="C73" s="77" t="s">
        <v>1871</v>
      </c>
      <c r="D73" s="82" t="s">
        <v>55</v>
      </c>
      <c r="E73" s="13">
        <v>44426</v>
      </c>
      <c r="F73" s="80" t="s">
        <v>1951</v>
      </c>
      <c r="G73" s="13">
        <v>44427</v>
      </c>
      <c r="H73" s="81" t="s">
        <v>1952</v>
      </c>
      <c r="I73" s="16">
        <v>103</v>
      </c>
      <c r="J73" s="16">
        <v>67</v>
      </c>
      <c r="K73" s="16">
        <v>23</v>
      </c>
      <c r="L73" s="16">
        <v>28</v>
      </c>
      <c r="M73" s="87">
        <v>39.680750000000003</v>
      </c>
      <c r="N73" s="76">
        <v>40</v>
      </c>
      <c r="O73" s="67">
        <v>2530</v>
      </c>
      <c r="P73" s="68">
        <f>Table22452368910111213141516171819202122[[#This Row],[PEMBULATAN]]*O73</f>
        <v>101200</v>
      </c>
    </row>
    <row r="74" spans="1:16" ht="23.25" customHeight="1" x14ac:dyDescent="0.2">
      <c r="A74" s="96"/>
      <c r="B74" s="79"/>
      <c r="C74" s="77" t="s">
        <v>1872</v>
      </c>
      <c r="D74" s="82" t="s">
        <v>55</v>
      </c>
      <c r="E74" s="13">
        <v>44426</v>
      </c>
      <c r="F74" s="80" t="s">
        <v>1951</v>
      </c>
      <c r="G74" s="13">
        <v>44427</v>
      </c>
      <c r="H74" s="81" t="s">
        <v>1952</v>
      </c>
      <c r="I74" s="16">
        <v>100</v>
      </c>
      <c r="J74" s="16">
        <v>35</v>
      </c>
      <c r="K74" s="16">
        <v>32</v>
      </c>
      <c r="L74" s="16">
        <v>5</v>
      </c>
      <c r="M74" s="87">
        <v>28</v>
      </c>
      <c r="N74" s="76">
        <v>28</v>
      </c>
      <c r="O74" s="67">
        <v>2530</v>
      </c>
      <c r="P74" s="68">
        <f>Table22452368910111213141516171819202122[[#This Row],[PEMBULATAN]]*O74</f>
        <v>70840</v>
      </c>
    </row>
    <row r="75" spans="1:16" ht="23.25" customHeight="1" x14ac:dyDescent="0.2">
      <c r="A75" s="96"/>
      <c r="B75" s="79"/>
      <c r="C75" s="77" t="s">
        <v>1873</v>
      </c>
      <c r="D75" s="82" t="s">
        <v>55</v>
      </c>
      <c r="E75" s="13">
        <v>44426</v>
      </c>
      <c r="F75" s="80" t="s">
        <v>1951</v>
      </c>
      <c r="G75" s="13">
        <v>44427</v>
      </c>
      <c r="H75" s="81" t="s">
        <v>1952</v>
      </c>
      <c r="I75" s="16">
        <v>52</v>
      </c>
      <c r="J75" s="16">
        <v>43</v>
      </c>
      <c r="K75" s="16">
        <v>17</v>
      </c>
      <c r="L75" s="16">
        <v>2</v>
      </c>
      <c r="M75" s="87">
        <v>9.5030000000000001</v>
      </c>
      <c r="N75" s="76">
        <v>10</v>
      </c>
      <c r="O75" s="67">
        <v>2530</v>
      </c>
      <c r="P75" s="68">
        <f>Table22452368910111213141516171819202122[[#This Row],[PEMBULATAN]]*O75</f>
        <v>25300</v>
      </c>
    </row>
    <row r="76" spans="1:16" ht="23.25" customHeight="1" x14ac:dyDescent="0.2">
      <c r="A76" s="96"/>
      <c r="B76" s="79"/>
      <c r="C76" s="77" t="s">
        <v>1874</v>
      </c>
      <c r="D76" s="82" t="s">
        <v>55</v>
      </c>
      <c r="E76" s="13">
        <v>44426</v>
      </c>
      <c r="F76" s="80" t="s">
        <v>1951</v>
      </c>
      <c r="G76" s="13">
        <v>44427</v>
      </c>
      <c r="H76" s="81" t="s">
        <v>1952</v>
      </c>
      <c r="I76" s="16">
        <v>63</v>
      </c>
      <c r="J76" s="16">
        <v>35</v>
      </c>
      <c r="K76" s="16">
        <v>6</v>
      </c>
      <c r="L76" s="16">
        <v>1</v>
      </c>
      <c r="M76" s="87">
        <v>3.3075000000000001</v>
      </c>
      <c r="N76" s="76">
        <v>4</v>
      </c>
      <c r="O76" s="67">
        <v>2530</v>
      </c>
      <c r="P76" s="68">
        <f>Table22452368910111213141516171819202122[[#This Row],[PEMBULATAN]]*O76</f>
        <v>10120</v>
      </c>
    </row>
    <row r="77" spans="1:16" ht="23.25" customHeight="1" x14ac:dyDescent="0.2">
      <c r="A77" s="96"/>
      <c r="B77" s="79"/>
      <c r="C77" s="77" t="s">
        <v>1875</v>
      </c>
      <c r="D77" s="82" t="s">
        <v>55</v>
      </c>
      <c r="E77" s="13">
        <v>44426</v>
      </c>
      <c r="F77" s="80" t="s">
        <v>1951</v>
      </c>
      <c r="G77" s="13">
        <v>44427</v>
      </c>
      <c r="H77" s="81" t="s">
        <v>1952</v>
      </c>
      <c r="I77" s="16">
        <v>88</v>
      </c>
      <c r="J77" s="16">
        <v>55</v>
      </c>
      <c r="K77" s="16">
        <v>25</v>
      </c>
      <c r="L77" s="16">
        <v>10</v>
      </c>
      <c r="M77" s="87">
        <v>30.25</v>
      </c>
      <c r="N77" s="76">
        <v>30</v>
      </c>
      <c r="O77" s="67">
        <v>2530</v>
      </c>
      <c r="P77" s="68">
        <f>Table22452368910111213141516171819202122[[#This Row],[PEMBULATAN]]*O77</f>
        <v>75900</v>
      </c>
    </row>
    <row r="78" spans="1:16" ht="23.25" customHeight="1" x14ac:dyDescent="0.2">
      <c r="A78" s="96"/>
      <c r="B78" s="79"/>
      <c r="C78" s="77" t="s">
        <v>1876</v>
      </c>
      <c r="D78" s="82" t="s">
        <v>55</v>
      </c>
      <c r="E78" s="13">
        <v>44426</v>
      </c>
      <c r="F78" s="80" t="s">
        <v>1951</v>
      </c>
      <c r="G78" s="13">
        <v>44427</v>
      </c>
      <c r="H78" s="81" t="s">
        <v>1952</v>
      </c>
      <c r="I78" s="16">
        <v>94</v>
      </c>
      <c r="J78" s="16">
        <v>62</v>
      </c>
      <c r="K78" s="16">
        <v>30</v>
      </c>
      <c r="L78" s="16">
        <v>22</v>
      </c>
      <c r="M78" s="87">
        <v>43.71</v>
      </c>
      <c r="N78" s="76">
        <v>44</v>
      </c>
      <c r="O78" s="67">
        <v>2530</v>
      </c>
      <c r="P78" s="68">
        <f>Table22452368910111213141516171819202122[[#This Row],[PEMBULATAN]]*O78</f>
        <v>111320</v>
      </c>
    </row>
    <row r="79" spans="1:16" ht="23.25" customHeight="1" x14ac:dyDescent="0.2">
      <c r="A79" s="96"/>
      <c r="B79" s="79"/>
      <c r="C79" s="77" t="s">
        <v>1877</v>
      </c>
      <c r="D79" s="82" t="s">
        <v>55</v>
      </c>
      <c r="E79" s="13">
        <v>44426</v>
      </c>
      <c r="F79" s="80" t="s">
        <v>1951</v>
      </c>
      <c r="G79" s="13">
        <v>44427</v>
      </c>
      <c r="H79" s="81" t="s">
        <v>1952</v>
      </c>
      <c r="I79" s="16">
        <v>88</v>
      </c>
      <c r="J79" s="16">
        <v>57</v>
      </c>
      <c r="K79" s="16">
        <v>28</v>
      </c>
      <c r="L79" s="16">
        <v>11</v>
      </c>
      <c r="M79" s="87">
        <v>35.112000000000002</v>
      </c>
      <c r="N79" s="76">
        <v>35</v>
      </c>
      <c r="O79" s="67">
        <v>2530</v>
      </c>
      <c r="P79" s="68">
        <f>Table22452368910111213141516171819202122[[#This Row],[PEMBULATAN]]*O79</f>
        <v>88550</v>
      </c>
    </row>
    <row r="80" spans="1:16" ht="23.25" customHeight="1" x14ac:dyDescent="0.2">
      <c r="A80" s="96"/>
      <c r="B80" s="79"/>
      <c r="C80" s="77" t="s">
        <v>1878</v>
      </c>
      <c r="D80" s="82" t="s">
        <v>55</v>
      </c>
      <c r="E80" s="13">
        <v>44426</v>
      </c>
      <c r="F80" s="80" t="s">
        <v>1951</v>
      </c>
      <c r="G80" s="13">
        <v>44427</v>
      </c>
      <c r="H80" s="81" t="s">
        <v>1952</v>
      </c>
      <c r="I80" s="16">
        <v>78</v>
      </c>
      <c r="J80" s="16">
        <v>62</v>
      </c>
      <c r="K80" s="16">
        <v>26</v>
      </c>
      <c r="L80" s="16">
        <v>17</v>
      </c>
      <c r="M80" s="87">
        <v>31.434000000000001</v>
      </c>
      <c r="N80" s="76">
        <v>32</v>
      </c>
      <c r="O80" s="67">
        <v>2530</v>
      </c>
      <c r="P80" s="68">
        <f>Table22452368910111213141516171819202122[[#This Row],[PEMBULATAN]]*O80</f>
        <v>80960</v>
      </c>
    </row>
    <row r="81" spans="1:16" ht="23.25" customHeight="1" x14ac:dyDescent="0.2">
      <c r="A81" s="94"/>
      <c r="B81" s="79"/>
      <c r="C81" s="77" t="s">
        <v>1879</v>
      </c>
      <c r="D81" s="82" t="s">
        <v>55</v>
      </c>
      <c r="E81" s="13">
        <v>44426</v>
      </c>
      <c r="F81" s="80" t="s">
        <v>1951</v>
      </c>
      <c r="G81" s="13">
        <v>44427</v>
      </c>
      <c r="H81" s="81" t="s">
        <v>1952</v>
      </c>
      <c r="I81" s="16">
        <v>77</v>
      </c>
      <c r="J81" s="16">
        <v>49</v>
      </c>
      <c r="K81" s="16">
        <v>25</v>
      </c>
      <c r="L81" s="16">
        <v>2</v>
      </c>
      <c r="M81" s="87">
        <v>23.581250000000001</v>
      </c>
      <c r="N81" s="76">
        <v>24</v>
      </c>
      <c r="O81" s="67">
        <v>2530</v>
      </c>
      <c r="P81" s="68">
        <f>Table22452368910111213141516171819202122[[#This Row],[PEMBULATAN]]*O81</f>
        <v>60720</v>
      </c>
    </row>
    <row r="82" spans="1:16" ht="23.25" customHeight="1" x14ac:dyDescent="0.2">
      <c r="A82" s="94"/>
      <c r="B82" s="79"/>
      <c r="C82" s="77" t="s">
        <v>1880</v>
      </c>
      <c r="D82" s="82" t="s">
        <v>55</v>
      </c>
      <c r="E82" s="13">
        <v>44426</v>
      </c>
      <c r="F82" s="80" t="s">
        <v>1951</v>
      </c>
      <c r="G82" s="13">
        <v>44427</v>
      </c>
      <c r="H82" s="81" t="s">
        <v>1952</v>
      </c>
      <c r="I82" s="16">
        <v>55</v>
      </c>
      <c r="J82" s="16">
        <v>43</v>
      </c>
      <c r="K82" s="16">
        <v>13</v>
      </c>
      <c r="L82" s="16">
        <v>2</v>
      </c>
      <c r="M82" s="87">
        <v>7.6862500000000002</v>
      </c>
      <c r="N82" s="76">
        <v>8</v>
      </c>
      <c r="O82" s="67">
        <v>2530</v>
      </c>
      <c r="P82" s="68">
        <f>Table22452368910111213141516171819202122[[#This Row],[PEMBULATAN]]*O82</f>
        <v>20240</v>
      </c>
    </row>
    <row r="83" spans="1:16" ht="23.25" customHeight="1" x14ac:dyDescent="0.2">
      <c r="A83" s="94"/>
      <c r="B83" s="79"/>
      <c r="C83" s="77" t="s">
        <v>1881</v>
      </c>
      <c r="D83" s="82" t="s">
        <v>55</v>
      </c>
      <c r="E83" s="13">
        <v>44426</v>
      </c>
      <c r="F83" s="80" t="s">
        <v>1951</v>
      </c>
      <c r="G83" s="13">
        <v>44427</v>
      </c>
      <c r="H83" s="81" t="s">
        <v>1952</v>
      </c>
      <c r="I83" s="16">
        <v>57</v>
      </c>
      <c r="J83" s="16">
        <v>60</v>
      </c>
      <c r="K83" s="16">
        <v>53</v>
      </c>
      <c r="L83" s="16">
        <v>8</v>
      </c>
      <c r="M83" s="87">
        <v>45.314999999999998</v>
      </c>
      <c r="N83" s="76">
        <v>46</v>
      </c>
      <c r="O83" s="67">
        <v>2530</v>
      </c>
      <c r="P83" s="68">
        <f>Table22452368910111213141516171819202122[[#This Row],[PEMBULATAN]]*O83</f>
        <v>116380</v>
      </c>
    </row>
    <row r="84" spans="1:16" ht="23.25" customHeight="1" x14ac:dyDescent="0.2">
      <c r="A84" s="94"/>
      <c r="B84" s="79"/>
      <c r="C84" s="77" t="s">
        <v>1882</v>
      </c>
      <c r="D84" s="82" t="s">
        <v>55</v>
      </c>
      <c r="E84" s="13">
        <v>44426</v>
      </c>
      <c r="F84" s="80" t="s">
        <v>1951</v>
      </c>
      <c r="G84" s="13">
        <v>44427</v>
      </c>
      <c r="H84" s="81" t="s">
        <v>1952</v>
      </c>
      <c r="I84" s="16">
        <v>50</v>
      </c>
      <c r="J84" s="16">
        <v>30</v>
      </c>
      <c r="K84" s="16">
        <v>23</v>
      </c>
      <c r="L84" s="16">
        <v>2</v>
      </c>
      <c r="M84" s="87">
        <v>8.625</v>
      </c>
      <c r="N84" s="76">
        <v>9</v>
      </c>
      <c r="O84" s="67">
        <v>2530</v>
      </c>
      <c r="P84" s="68">
        <f>Table22452368910111213141516171819202122[[#This Row],[PEMBULATAN]]*O84</f>
        <v>22770</v>
      </c>
    </row>
    <row r="85" spans="1:16" ht="23.25" customHeight="1" x14ac:dyDescent="0.2">
      <c r="A85" s="94"/>
      <c r="B85" s="79"/>
      <c r="C85" s="77" t="s">
        <v>1883</v>
      </c>
      <c r="D85" s="82" t="s">
        <v>55</v>
      </c>
      <c r="E85" s="13">
        <v>44426</v>
      </c>
      <c r="F85" s="80" t="s">
        <v>1951</v>
      </c>
      <c r="G85" s="13">
        <v>44427</v>
      </c>
      <c r="H85" s="81" t="s">
        <v>1952</v>
      </c>
      <c r="I85" s="16">
        <v>98</v>
      </c>
      <c r="J85" s="16">
        <v>40</v>
      </c>
      <c r="K85" s="16">
        <v>24</v>
      </c>
      <c r="L85" s="16">
        <v>7</v>
      </c>
      <c r="M85" s="87">
        <v>23.52</v>
      </c>
      <c r="N85" s="76">
        <v>24</v>
      </c>
      <c r="O85" s="67">
        <v>2530</v>
      </c>
      <c r="P85" s="68">
        <f>Table22452368910111213141516171819202122[[#This Row],[PEMBULATAN]]*O85</f>
        <v>60720</v>
      </c>
    </row>
    <row r="86" spans="1:16" ht="23.25" customHeight="1" x14ac:dyDescent="0.2">
      <c r="A86" s="94"/>
      <c r="B86" s="79"/>
      <c r="C86" s="77" t="s">
        <v>1884</v>
      </c>
      <c r="D86" s="82" t="s">
        <v>55</v>
      </c>
      <c r="E86" s="13">
        <v>44426</v>
      </c>
      <c r="F86" s="80" t="s">
        <v>1951</v>
      </c>
      <c r="G86" s="13">
        <v>44427</v>
      </c>
      <c r="H86" s="81" t="s">
        <v>1952</v>
      </c>
      <c r="I86" s="16">
        <v>90</v>
      </c>
      <c r="J86" s="16">
        <v>63</v>
      </c>
      <c r="K86" s="16">
        <v>27</v>
      </c>
      <c r="L86" s="16">
        <v>14</v>
      </c>
      <c r="M86" s="87">
        <v>38.272500000000001</v>
      </c>
      <c r="N86" s="76">
        <v>38</v>
      </c>
      <c r="O86" s="67">
        <v>2530</v>
      </c>
      <c r="P86" s="68">
        <f>Table22452368910111213141516171819202122[[#This Row],[PEMBULATAN]]*O86</f>
        <v>96140</v>
      </c>
    </row>
    <row r="87" spans="1:16" ht="23.25" customHeight="1" x14ac:dyDescent="0.2">
      <c r="A87" s="94"/>
      <c r="B87" s="79"/>
      <c r="C87" s="77" t="s">
        <v>1885</v>
      </c>
      <c r="D87" s="82" t="s">
        <v>55</v>
      </c>
      <c r="E87" s="13">
        <v>44426</v>
      </c>
      <c r="F87" s="80" t="s">
        <v>1951</v>
      </c>
      <c r="G87" s="13">
        <v>44427</v>
      </c>
      <c r="H87" s="81" t="s">
        <v>1952</v>
      </c>
      <c r="I87" s="16">
        <v>84</v>
      </c>
      <c r="J87" s="16">
        <v>52</v>
      </c>
      <c r="K87" s="16">
        <v>37</v>
      </c>
      <c r="L87" s="16">
        <v>18</v>
      </c>
      <c r="M87" s="87">
        <v>40.404000000000003</v>
      </c>
      <c r="N87" s="76">
        <v>41</v>
      </c>
      <c r="O87" s="67">
        <v>2530</v>
      </c>
      <c r="P87" s="68">
        <f>Table22452368910111213141516171819202122[[#This Row],[PEMBULATAN]]*O87</f>
        <v>103730</v>
      </c>
    </row>
    <row r="88" spans="1:16" ht="23.25" customHeight="1" x14ac:dyDescent="0.2">
      <c r="A88" s="94"/>
      <c r="B88" s="79"/>
      <c r="C88" s="77" t="s">
        <v>1886</v>
      </c>
      <c r="D88" s="82" t="s">
        <v>55</v>
      </c>
      <c r="E88" s="13">
        <v>44426</v>
      </c>
      <c r="F88" s="80" t="s">
        <v>1951</v>
      </c>
      <c r="G88" s="13">
        <v>44427</v>
      </c>
      <c r="H88" s="81" t="s">
        <v>1952</v>
      </c>
      <c r="I88" s="16">
        <v>88</v>
      </c>
      <c r="J88" s="16">
        <v>54</v>
      </c>
      <c r="K88" s="16">
        <v>38</v>
      </c>
      <c r="L88" s="16">
        <v>23</v>
      </c>
      <c r="M88" s="87">
        <v>45.143999999999998</v>
      </c>
      <c r="N88" s="76">
        <v>45</v>
      </c>
      <c r="O88" s="67">
        <v>2530</v>
      </c>
      <c r="P88" s="68">
        <f>Table22452368910111213141516171819202122[[#This Row],[PEMBULATAN]]*O88</f>
        <v>113850</v>
      </c>
    </row>
    <row r="89" spans="1:16" ht="23.25" customHeight="1" x14ac:dyDescent="0.2">
      <c r="A89" s="94"/>
      <c r="B89" s="79"/>
      <c r="C89" s="77" t="s">
        <v>1887</v>
      </c>
      <c r="D89" s="82" t="s">
        <v>55</v>
      </c>
      <c r="E89" s="13">
        <v>44426</v>
      </c>
      <c r="F89" s="80" t="s">
        <v>1951</v>
      </c>
      <c r="G89" s="13">
        <v>44427</v>
      </c>
      <c r="H89" s="81" t="s">
        <v>1952</v>
      </c>
      <c r="I89" s="16">
        <v>85</v>
      </c>
      <c r="J89" s="16">
        <v>67</v>
      </c>
      <c r="K89" s="16">
        <v>28</v>
      </c>
      <c r="L89" s="16">
        <v>18</v>
      </c>
      <c r="M89" s="87">
        <v>39.865000000000002</v>
      </c>
      <c r="N89" s="76">
        <v>40</v>
      </c>
      <c r="O89" s="67">
        <v>2530</v>
      </c>
      <c r="P89" s="68">
        <f>Table22452368910111213141516171819202122[[#This Row],[PEMBULATAN]]*O89</f>
        <v>101200</v>
      </c>
    </row>
    <row r="90" spans="1:16" ht="23.25" customHeight="1" x14ac:dyDescent="0.2">
      <c r="A90" s="94"/>
      <c r="B90" s="79"/>
      <c r="C90" s="77" t="s">
        <v>1888</v>
      </c>
      <c r="D90" s="82" t="s">
        <v>55</v>
      </c>
      <c r="E90" s="13">
        <v>44426</v>
      </c>
      <c r="F90" s="80" t="s">
        <v>1951</v>
      </c>
      <c r="G90" s="13">
        <v>44427</v>
      </c>
      <c r="H90" s="81" t="s">
        <v>1952</v>
      </c>
      <c r="I90" s="16">
        <v>66</v>
      </c>
      <c r="J90" s="16">
        <v>58</v>
      </c>
      <c r="K90" s="16">
        <v>30</v>
      </c>
      <c r="L90" s="16">
        <v>16</v>
      </c>
      <c r="M90" s="87">
        <v>28.71</v>
      </c>
      <c r="N90" s="76">
        <v>29</v>
      </c>
      <c r="O90" s="67">
        <v>2530</v>
      </c>
      <c r="P90" s="68">
        <f>Table22452368910111213141516171819202122[[#This Row],[PEMBULATAN]]*O90</f>
        <v>73370</v>
      </c>
    </row>
    <row r="91" spans="1:16" ht="23.25" customHeight="1" x14ac:dyDescent="0.2">
      <c r="A91" s="94"/>
      <c r="B91" s="79"/>
      <c r="C91" s="77" t="s">
        <v>1889</v>
      </c>
      <c r="D91" s="82" t="s">
        <v>55</v>
      </c>
      <c r="E91" s="13">
        <v>44426</v>
      </c>
      <c r="F91" s="80" t="s">
        <v>1951</v>
      </c>
      <c r="G91" s="13">
        <v>44427</v>
      </c>
      <c r="H91" s="81" t="s">
        <v>1952</v>
      </c>
      <c r="I91" s="16">
        <v>80</v>
      </c>
      <c r="J91" s="16">
        <v>60</v>
      </c>
      <c r="K91" s="16">
        <v>22</v>
      </c>
      <c r="L91" s="16">
        <v>15</v>
      </c>
      <c r="M91" s="87">
        <v>26.4</v>
      </c>
      <c r="N91" s="76">
        <v>27</v>
      </c>
      <c r="O91" s="67">
        <v>2530</v>
      </c>
      <c r="P91" s="68">
        <f>Table22452368910111213141516171819202122[[#This Row],[PEMBULATAN]]*O91</f>
        <v>68310</v>
      </c>
    </row>
    <row r="92" spans="1:16" ht="23.25" customHeight="1" x14ac:dyDescent="0.2">
      <c r="A92" s="94"/>
      <c r="B92" s="79"/>
      <c r="C92" s="77" t="s">
        <v>1890</v>
      </c>
      <c r="D92" s="82" t="s">
        <v>55</v>
      </c>
      <c r="E92" s="13">
        <v>44426</v>
      </c>
      <c r="F92" s="80" t="s">
        <v>1951</v>
      </c>
      <c r="G92" s="13">
        <v>44427</v>
      </c>
      <c r="H92" s="81" t="s">
        <v>1952</v>
      </c>
      <c r="I92" s="16">
        <v>77</v>
      </c>
      <c r="J92" s="16">
        <v>21</v>
      </c>
      <c r="K92" s="16">
        <v>27</v>
      </c>
      <c r="L92" s="16">
        <v>23</v>
      </c>
      <c r="M92" s="87">
        <v>10.91475</v>
      </c>
      <c r="N92" s="76">
        <v>23</v>
      </c>
      <c r="O92" s="67">
        <v>2530</v>
      </c>
      <c r="P92" s="68">
        <f>Table22452368910111213141516171819202122[[#This Row],[PEMBULATAN]]*O92</f>
        <v>58190</v>
      </c>
    </row>
    <row r="93" spans="1:16" ht="23.25" customHeight="1" x14ac:dyDescent="0.2">
      <c r="A93" s="94"/>
      <c r="B93" s="79"/>
      <c r="C93" s="77" t="s">
        <v>1891</v>
      </c>
      <c r="D93" s="82" t="s">
        <v>55</v>
      </c>
      <c r="E93" s="13">
        <v>44426</v>
      </c>
      <c r="F93" s="80" t="s">
        <v>1951</v>
      </c>
      <c r="G93" s="13">
        <v>44427</v>
      </c>
      <c r="H93" s="81" t="s">
        <v>1952</v>
      </c>
      <c r="I93" s="16">
        <v>32</v>
      </c>
      <c r="J93" s="16">
        <v>53</v>
      </c>
      <c r="K93" s="16">
        <v>21</v>
      </c>
      <c r="L93" s="16">
        <v>6</v>
      </c>
      <c r="M93" s="87">
        <v>8.9039999999999999</v>
      </c>
      <c r="N93" s="76">
        <v>9</v>
      </c>
      <c r="O93" s="67">
        <v>2530</v>
      </c>
      <c r="P93" s="68">
        <f>Table22452368910111213141516171819202122[[#This Row],[PEMBULATAN]]*O93</f>
        <v>22770</v>
      </c>
    </row>
    <row r="94" spans="1:16" ht="23.25" customHeight="1" x14ac:dyDescent="0.2">
      <c r="A94" s="94"/>
      <c r="B94" s="79"/>
      <c r="C94" s="77" t="s">
        <v>1892</v>
      </c>
      <c r="D94" s="82" t="s">
        <v>55</v>
      </c>
      <c r="E94" s="13">
        <v>44426</v>
      </c>
      <c r="F94" s="80" t="s">
        <v>1951</v>
      </c>
      <c r="G94" s="13">
        <v>44427</v>
      </c>
      <c r="H94" s="81" t="s">
        <v>1952</v>
      </c>
      <c r="I94" s="16">
        <v>41</v>
      </c>
      <c r="J94" s="16">
        <v>31</v>
      </c>
      <c r="K94" s="16">
        <v>15</v>
      </c>
      <c r="L94" s="16">
        <v>1</v>
      </c>
      <c r="M94" s="87">
        <v>4.7662500000000003</v>
      </c>
      <c r="N94" s="76">
        <v>5</v>
      </c>
      <c r="O94" s="67">
        <v>2530</v>
      </c>
      <c r="P94" s="68">
        <f>Table22452368910111213141516171819202122[[#This Row],[PEMBULATAN]]*O94</f>
        <v>12650</v>
      </c>
    </row>
    <row r="95" spans="1:16" ht="23.25" customHeight="1" x14ac:dyDescent="0.2">
      <c r="A95" s="94"/>
      <c r="B95" s="79"/>
      <c r="C95" s="77" t="s">
        <v>1893</v>
      </c>
      <c r="D95" s="82" t="s">
        <v>55</v>
      </c>
      <c r="E95" s="13">
        <v>44426</v>
      </c>
      <c r="F95" s="80" t="s">
        <v>1951</v>
      </c>
      <c r="G95" s="13">
        <v>44427</v>
      </c>
      <c r="H95" s="81" t="s">
        <v>1952</v>
      </c>
      <c r="I95" s="16">
        <v>60</v>
      </c>
      <c r="J95" s="16">
        <v>31</v>
      </c>
      <c r="K95" s="16">
        <v>15</v>
      </c>
      <c r="L95" s="16">
        <v>1</v>
      </c>
      <c r="M95" s="87">
        <v>6.9749999999999996</v>
      </c>
      <c r="N95" s="76">
        <v>7</v>
      </c>
      <c r="O95" s="67">
        <v>2530</v>
      </c>
      <c r="P95" s="68">
        <f>Table22452368910111213141516171819202122[[#This Row],[PEMBULATAN]]*O95</f>
        <v>17710</v>
      </c>
    </row>
    <row r="96" spans="1:16" ht="23.25" customHeight="1" x14ac:dyDescent="0.2">
      <c r="A96" s="94"/>
      <c r="B96" s="79"/>
      <c r="C96" s="77" t="s">
        <v>1894</v>
      </c>
      <c r="D96" s="82" t="s">
        <v>55</v>
      </c>
      <c r="E96" s="13">
        <v>44426</v>
      </c>
      <c r="F96" s="80" t="s">
        <v>1951</v>
      </c>
      <c r="G96" s="13">
        <v>44427</v>
      </c>
      <c r="H96" s="81" t="s">
        <v>1952</v>
      </c>
      <c r="I96" s="16">
        <v>75</v>
      </c>
      <c r="J96" s="16">
        <v>51</v>
      </c>
      <c r="K96" s="16">
        <v>12</v>
      </c>
      <c r="L96" s="16">
        <v>4</v>
      </c>
      <c r="M96" s="87">
        <v>11.475</v>
      </c>
      <c r="N96" s="76">
        <v>12</v>
      </c>
      <c r="O96" s="67">
        <v>2530</v>
      </c>
      <c r="P96" s="68">
        <f>Table22452368910111213141516171819202122[[#This Row],[PEMBULATAN]]*O96</f>
        <v>30360</v>
      </c>
    </row>
    <row r="97" spans="1:16" ht="23.25" customHeight="1" x14ac:dyDescent="0.2">
      <c r="A97" s="94"/>
      <c r="B97" s="79"/>
      <c r="C97" s="77" t="s">
        <v>1895</v>
      </c>
      <c r="D97" s="82" t="s">
        <v>55</v>
      </c>
      <c r="E97" s="13">
        <v>44426</v>
      </c>
      <c r="F97" s="80" t="s">
        <v>1951</v>
      </c>
      <c r="G97" s="13">
        <v>44427</v>
      </c>
      <c r="H97" s="81" t="s">
        <v>1952</v>
      </c>
      <c r="I97" s="16">
        <v>95</v>
      </c>
      <c r="J97" s="16">
        <v>51</v>
      </c>
      <c r="K97" s="16">
        <v>34</v>
      </c>
      <c r="L97" s="16">
        <v>12</v>
      </c>
      <c r="M97" s="87">
        <v>41.182499999999997</v>
      </c>
      <c r="N97" s="76">
        <v>41</v>
      </c>
      <c r="O97" s="67">
        <v>2530</v>
      </c>
      <c r="P97" s="68">
        <f>Table22452368910111213141516171819202122[[#This Row],[PEMBULATAN]]*O97</f>
        <v>103730</v>
      </c>
    </row>
    <row r="98" spans="1:16" ht="23.25" customHeight="1" x14ac:dyDescent="0.2">
      <c r="A98" s="94"/>
      <c r="B98" s="79"/>
      <c r="C98" s="77" t="s">
        <v>1896</v>
      </c>
      <c r="D98" s="82" t="s">
        <v>55</v>
      </c>
      <c r="E98" s="13">
        <v>44426</v>
      </c>
      <c r="F98" s="80" t="s">
        <v>1951</v>
      </c>
      <c r="G98" s="13">
        <v>44427</v>
      </c>
      <c r="H98" s="81" t="s">
        <v>1952</v>
      </c>
      <c r="I98" s="16">
        <v>91</v>
      </c>
      <c r="J98" s="16">
        <v>53</v>
      </c>
      <c r="K98" s="16">
        <v>22</v>
      </c>
      <c r="L98" s="16">
        <v>23</v>
      </c>
      <c r="M98" s="87">
        <v>26.526499999999999</v>
      </c>
      <c r="N98" s="76">
        <v>27</v>
      </c>
      <c r="O98" s="67">
        <v>2530</v>
      </c>
      <c r="P98" s="68">
        <f>Table22452368910111213141516171819202122[[#This Row],[PEMBULATAN]]*O98</f>
        <v>68310</v>
      </c>
    </row>
    <row r="99" spans="1:16" ht="23.25" customHeight="1" x14ac:dyDescent="0.2">
      <c r="A99" s="94"/>
      <c r="B99" s="79"/>
      <c r="C99" s="77" t="s">
        <v>1897</v>
      </c>
      <c r="D99" s="82" t="s">
        <v>55</v>
      </c>
      <c r="E99" s="13">
        <v>44426</v>
      </c>
      <c r="F99" s="80" t="s">
        <v>1951</v>
      </c>
      <c r="G99" s="13">
        <v>44427</v>
      </c>
      <c r="H99" s="81" t="s">
        <v>1952</v>
      </c>
      <c r="I99" s="16">
        <v>51</v>
      </c>
      <c r="J99" s="16">
        <v>10</v>
      </c>
      <c r="K99" s="16">
        <v>23</v>
      </c>
      <c r="L99" s="16">
        <v>3</v>
      </c>
      <c r="M99" s="87">
        <v>2.9325000000000001</v>
      </c>
      <c r="N99" s="76">
        <v>3</v>
      </c>
      <c r="O99" s="67">
        <v>2530</v>
      </c>
      <c r="P99" s="68">
        <f>Table22452368910111213141516171819202122[[#This Row],[PEMBULATAN]]*O99</f>
        <v>7590</v>
      </c>
    </row>
    <row r="100" spans="1:16" ht="23.25" customHeight="1" x14ac:dyDescent="0.2">
      <c r="A100" s="94"/>
      <c r="B100" s="79"/>
      <c r="C100" s="77" t="s">
        <v>1898</v>
      </c>
      <c r="D100" s="82" t="s">
        <v>55</v>
      </c>
      <c r="E100" s="13">
        <v>44426</v>
      </c>
      <c r="F100" s="80" t="s">
        <v>1951</v>
      </c>
      <c r="G100" s="13">
        <v>44427</v>
      </c>
      <c r="H100" s="81" t="s">
        <v>1952</v>
      </c>
      <c r="I100" s="16">
        <v>40</v>
      </c>
      <c r="J100" s="16">
        <v>20</v>
      </c>
      <c r="K100" s="16">
        <v>7</v>
      </c>
      <c r="L100" s="16">
        <v>1</v>
      </c>
      <c r="M100" s="87">
        <v>1.4</v>
      </c>
      <c r="N100" s="76">
        <v>2</v>
      </c>
      <c r="O100" s="67">
        <v>2530</v>
      </c>
      <c r="P100" s="68">
        <f>Table22452368910111213141516171819202122[[#This Row],[PEMBULATAN]]*O100</f>
        <v>5060</v>
      </c>
    </row>
    <row r="101" spans="1:16" ht="23.25" customHeight="1" x14ac:dyDescent="0.2">
      <c r="A101" s="94"/>
      <c r="B101" s="79"/>
      <c r="C101" s="77" t="s">
        <v>1899</v>
      </c>
      <c r="D101" s="82" t="s">
        <v>55</v>
      </c>
      <c r="E101" s="13">
        <v>44426</v>
      </c>
      <c r="F101" s="80" t="s">
        <v>1951</v>
      </c>
      <c r="G101" s="13">
        <v>44427</v>
      </c>
      <c r="H101" s="81" t="s">
        <v>1952</v>
      </c>
      <c r="I101" s="16">
        <v>40</v>
      </c>
      <c r="J101" s="16">
        <v>40</v>
      </c>
      <c r="K101" s="16">
        <v>15</v>
      </c>
      <c r="L101" s="16">
        <v>1</v>
      </c>
      <c r="M101" s="87">
        <v>6</v>
      </c>
      <c r="N101" s="76">
        <v>6</v>
      </c>
      <c r="O101" s="67">
        <v>2530</v>
      </c>
      <c r="P101" s="68">
        <f>Table22452368910111213141516171819202122[[#This Row],[PEMBULATAN]]*O101</f>
        <v>15180</v>
      </c>
    </row>
    <row r="102" spans="1:16" ht="23.25" customHeight="1" x14ac:dyDescent="0.2">
      <c r="A102" s="94"/>
      <c r="B102" s="79"/>
      <c r="C102" s="77" t="s">
        <v>1900</v>
      </c>
      <c r="D102" s="82" t="s">
        <v>55</v>
      </c>
      <c r="E102" s="13">
        <v>44426</v>
      </c>
      <c r="F102" s="80" t="s">
        <v>1951</v>
      </c>
      <c r="G102" s="13">
        <v>44427</v>
      </c>
      <c r="H102" s="81" t="s">
        <v>1952</v>
      </c>
      <c r="I102" s="16">
        <v>90</v>
      </c>
      <c r="J102" s="16">
        <v>80</v>
      </c>
      <c r="K102" s="16">
        <v>31</v>
      </c>
      <c r="L102" s="16">
        <v>6</v>
      </c>
      <c r="M102" s="87">
        <v>55.8</v>
      </c>
      <c r="N102" s="76">
        <v>56</v>
      </c>
      <c r="O102" s="67">
        <v>2530</v>
      </c>
      <c r="P102" s="68">
        <f>Table22452368910111213141516171819202122[[#This Row],[PEMBULATAN]]*O102</f>
        <v>141680</v>
      </c>
    </row>
    <row r="103" spans="1:16" ht="23.25" customHeight="1" x14ac:dyDescent="0.2">
      <c r="A103" s="94"/>
      <c r="B103" s="79"/>
      <c r="C103" s="77" t="s">
        <v>1901</v>
      </c>
      <c r="D103" s="82" t="s">
        <v>55</v>
      </c>
      <c r="E103" s="13">
        <v>44426</v>
      </c>
      <c r="F103" s="80" t="s">
        <v>1951</v>
      </c>
      <c r="G103" s="13">
        <v>44427</v>
      </c>
      <c r="H103" s="81" t="s">
        <v>1952</v>
      </c>
      <c r="I103" s="16">
        <v>76</v>
      </c>
      <c r="J103" s="16">
        <v>51</v>
      </c>
      <c r="K103" s="16">
        <v>20</v>
      </c>
      <c r="L103" s="16">
        <v>5</v>
      </c>
      <c r="M103" s="87">
        <v>19.38</v>
      </c>
      <c r="N103" s="76">
        <v>20</v>
      </c>
      <c r="O103" s="67">
        <v>2530</v>
      </c>
      <c r="P103" s="68">
        <f>Table22452368910111213141516171819202122[[#This Row],[PEMBULATAN]]*O103</f>
        <v>50600</v>
      </c>
    </row>
    <row r="104" spans="1:16" ht="23.25" customHeight="1" x14ac:dyDescent="0.2">
      <c r="A104" s="94"/>
      <c r="B104" s="79"/>
      <c r="C104" s="77" t="s">
        <v>1902</v>
      </c>
      <c r="D104" s="82" t="s">
        <v>55</v>
      </c>
      <c r="E104" s="13">
        <v>44426</v>
      </c>
      <c r="F104" s="80" t="s">
        <v>1951</v>
      </c>
      <c r="G104" s="13">
        <v>44427</v>
      </c>
      <c r="H104" s="81" t="s">
        <v>1952</v>
      </c>
      <c r="I104" s="16">
        <v>51</v>
      </c>
      <c r="J104" s="16">
        <v>46</v>
      </c>
      <c r="K104" s="16">
        <v>10</v>
      </c>
      <c r="L104" s="16">
        <v>1</v>
      </c>
      <c r="M104" s="87">
        <v>5.8650000000000002</v>
      </c>
      <c r="N104" s="76">
        <v>6</v>
      </c>
      <c r="O104" s="67">
        <v>2530</v>
      </c>
      <c r="P104" s="68">
        <f>Table22452368910111213141516171819202122[[#This Row],[PEMBULATAN]]*O104</f>
        <v>15180</v>
      </c>
    </row>
    <row r="105" spans="1:16" ht="23.25" customHeight="1" x14ac:dyDescent="0.2">
      <c r="A105" s="94"/>
      <c r="B105" s="79"/>
      <c r="C105" s="77" t="s">
        <v>1903</v>
      </c>
      <c r="D105" s="82" t="s">
        <v>55</v>
      </c>
      <c r="E105" s="13">
        <v>44426</v>
      </c>
      <c r="F105" s="80" t="s">
        <v>1951</v>
      </c>
      <c r="G105" s="13">
        <v>44427</v>
      </c>
      <c r="H105" s="81" t="s">
        <v>1952</v>
      </c>
      <c r="I105" s="16">
        <v>41</v>
      </c>
      <c r="J105" s="16">
        <v>40</v>
      </c>
      <c r="K105" s="16">
        <v>20</v>
      </c>
      <c r="L105" s="16">
        <v>2</v>
      </c>
      <c r="M105" s="87">
        <v>8.1999999999999993</v>
      </c>
      <c r="N105" s="76">
        <v>8</v>
      </c>
      <c r="O105" s="67">
        <v>2530</v>
      </c>
      <c r="P105" s="68">
        <f>Table22452368910111213141516171819202122[[#This Row],[PEMBULATAN]]*O105</f>
        <v>20240</v>
      </c>
    </row>
    <row r="106" spans="1:16" ht="23.25" customHeight="1" x14ac:dyDescent="0.2">
      <c r="A106" s="94"/>
      <c r="B106" s="79"/>
      <c r="C106" s="77" t="s">
        <v>1904</v>
      </c>
      <c r="D106" s="82" t="s">
        <v>55</v>
      </c>
      <c r="E106" s="13">
        <v>44426</v>
      </c>
      <c r="F106" s="80" t="s">
        <v>1951</v>
      </c>
      <c r="G106" s="13">
        <v>44427</v>
      </c>
      <c r="H106" s="81" t="s">
        <v>1952</v>
      </c>
      <c r="I106" s="16">
        <v>77</v>
      </c>
      <c r="J106" s="16">
        <v>64</v>
      </c>
      <c r="K106" s="16">
        <v>20</v>
      </c>
      <c r="L106" s="16">
        <v>3</v>
      </c>
      <c r="M106" s="87">
        <v>24.64</v>
      </c>
      <c r="N106" s="76">
        <v>25</v>
      </c>
      <c r="O106" s="67">
        <v>2530</v>
      </c>
      <c r="P106" s="68">
        <f>Table22452368910111213141516171819202122[[#This Row],[PEMBULATAN]]*O106</f>
        <v>63250</v>
      </c>
    </row>
    <row r="107" spans="1:16" ht="23.25" customHeight="1" x14ac:dyDescent="0.2">
      <c r="A107" s="94"/>
      <c r="B107" s="79"/>
      <c r="C107" s="77" t="s">
        <v>1905</v>
      </c>
      <c r="D107" s="82" t="s">
        <v>55</v>
      </c>
      <c r="E107" s="13">
        <v>44426</v>
      </c>
      <c r="F107" s="80" t="s">
        <v>1951</v>
      </c>
      <c r="G107" s="13">
        <v>44427</v>
      </c>
      <c r="H107" s="81" t="s">
        <v>1952</v>
      </c>
      <c r="I107" s="16">
        <v>81</v>
      </c>
      <c r="J107" s="16">
        <v>59</v>
      </c>
      <c r="K107" s="16">
        <v>23</v>
      </c>
      <c r="L107" s="16">
        <v>3</v>
      </c>
      <c r="M107" s="87">
        <v>27.47925</v>
      </c>
      <c r="N107" s="76">
        <v>28</v>
      </c>
      <c r="O107" s="67">
        <v>2530</v>
      </c>
      <c r="P107" s="68">
        <f>Table22452368910111213141516171819202122[[#This Row],[PEMBULATAN]]*O107</f>
        <v>70840</v>
      </c>
    </row>
    <row r="108" spans="1:16" ht="23.25" customHeight="1" x14ac:dyDescent="0.2">
      <c r="A108" s="94"/>
      <c r="B108" s="79"/>
      <c r="C108" s="77" t="s">
        <v>1906</v>
      </c>
      <c r="D108" s="82" t="s">
        <v>55</v>
      </c>
      <c r="E108" s="13">
        <v>44426</v>
      </c>
      <c r="F108" s="80" t="s">
        <v>1951</v>
      </c>
      <c r="G108" s="13">
        <v>44427</v>
      </c>
      <c r="H108" s="81" t="s">
        <v>1952</v>
      </c>
      <c r="I108" s="16">
        <v>50</v>
      </c>
      <c r="J108" s="16">
        <v>41</v>
      </c>
      <c r="K108" s="16">
        <v>23</v>
      </c>
      <c r="L108" s="16">
        <v>3</v>
      </c>
      <c r="M108" s="87">
        <v>11.7875</v>
      </c>
      <c r="N108" s="76">
        <v>12</v>
      </c>
      <c r="O108" s="67">
        <v>2530</v>
      </c>
      <c r="P108" s="68">
        <f>Table22452368910111213141516171819202122[[#This Row],[PEMBULATAN]]*O108</f>
        <v>30360</v>
      </c>
    </row>
    <row r="109" spans="1:16" ht="23.25" customHeight="1" x14ac:dyDescent="0.2">
      <c r="A109" s="94"/>
      <c r="B109" s="79"/>
      <c r="C109" s="77" t="s">
        <v>1907</v>
      </c>
      <c r="D109" s="82" t="s">
        <v>55</v>
      </c>
      <c r="E109" s="13">
        <v>44426</v>
      </c>
      <c r="F109" s="80" t="s">
        <v>1951</v>
      </c>
      <c r="G109" s="13">
        <v>44427</v>
      </c>
      <c r="H109" s="81" t="s">
        <v>1952</v>
      </c>
      <c r="I109" s="16">
        <v>30</v>
      </c>
      <c r="J109" s="16">
        <v>21</v>
      </c>
      <c r="K109" s="16">
        <v>31</v>
      </c>
      <c r="L109" s="16">
        <v>1</v>
      </c>
      <c r="M109" s="87">
        <v>4.8825000000000003</v>
      </c>
      <c r="N109" s="76">
        <v>5</v>
      </c>
      <c r="O109" s="67">
        <v>2530</v>
      </c>
      <c r="P109" s="68">
        <f>Table22452368910111213141516171819202122[[#This Row],[PEMBULATAN]]*O109</f>
        <v>12650</v>
      </c>
    </row>
    <row r="110" spans="1:16" ht="23.25" customHeight="1" x14ac:dyDescent="0.2">
      <c r="A110" s="94"/>
      <c r="B110" s="79"/>
      <c r="C110" s="77" t="s">
        <v>1908</v>
      </c>
      <c r="D110" s="82" t="s">
        <v>55</v>
      </c>
      <c r="E110" s="13">
        <v>44426</v>
      </c>
      <c r="F110" s="80" t="s">
        <v>1951</v>
      </c>
      <c r="G110" s="13">
        <v>44427</v>
      </c>
      <c r="H110" s="81" t="s">
        <v>1952</v>
      </c>
      <c r="I110" s="16">
        <v>92</v>
      </c>
      <c r="J110" s="16">
        <v>57</v>
      </c>
      <c r="K110" s="16">
        <v>97</v>
      </c>
      <c r="L110" s="16">
        <v>21</v>
      </c>
      <c r="M110" s="87">
        <v>127.167</v>
      </c>
      <c r="N110" s="76">
        <v>127</v>
      </c>
      <c r="O110" s="67">
        <v>2530</v>
      </c>
      <c r="P110" s="68">
        <f>Table22452368910111213141516171819202122[[#This Row],[PEMBULATAN]]*O110</f>
        <v>321310</v>
      </c>
    </row>
    <row r="111" spans="1:16" ht="23.25" customHeight="1" x14ac:dyDescent="0.2">
      <c r="A111" s="94"/>
      <c r="B111" s="79"/>
      <c r="C111" s="77" t="s">
        <v>1909</v>
      </c>
      <c r="D111" s="82" t="s">
        <v>55</v>
      </c>
      <c r="E111" s="13">
        <v>44426</v>
      </c>
      <c r="F111" s="80" t="s">
        <v>1951</v>
      </c>
      <c r="G111" s="13">
        <v>44427</v>
      </c>
      <c r="H111" s="81" t="s">
        <v>1952</v>
      </c>
      <c r="I111" s="16">
        <v>90</v>
      </c>
      <c r="J111" s="16">
        <v>64</v>
      </c>
      <c r="K111" s="16">
        <v>30</v>
      </c>
      <c r="L111" s="16">
        <v>10</v>
      </c>
      <c r="M111" s="87">
        <v>43.2</v>
      </c>
      <c r="N111" s="76">
        <v>43</v>
      </c>
      <c r="O111" s="67">
        <v>2530</v>
      </c>
      <c r="P111" s="68">
        <f>Table22452368910111213141516171819202122[[#This Row],[PEMBULATAN]]*O111</f>
        <v>108790</v>
      </c>
    </row>
    <row r="112" spans="1:16" ht="23.25" customHeight="1" x14ac:dyDescent="0.2">
      <c r="A112" s="94"/>
      <c r="B112" s="79"/>
      <c r="C112" s="77" t="s">
        <v>1910</v>
      </c>
      <c r="D112" s="82" t="s">
        <v>55</v>
      </c>
      <c r="E112" s="13">
        <v>44426</v>
      </c>
      <c r="F112" s="80" t="s">
        <v>1951</v>
      </c>
      <c r="G112" s="13">
        <v>44427</v>
      </c>
      <c r="H112" s="81" t="s">
        <v>1952</v>
      </c>
      <c r="I112" s="16">
        <v>54</v>
      </c>
      <c r="J112" s="16">
        <v>54</v>
      </c>
      <c r="K112" s="16">
        <v>32</v>
      </c>
      <c r="L112" s="16">
        <v>11</v>
      </c>
      <c r="M112" s="87">
        <v>23.327999999999999</v>
      </c>
      <c r="N112" s="76">
        <v>24</v>
      </c>
      <c r="O112" s="67">
        <v>2530</v>
      </c>
      <c r="P112" s="68">
        <f>Table22452368910111213141516171819202122[[#This Row],[PEMBULATAN]]*O112</f>
        <v>60720</v>
      </c>
    </row>
    <row r="113" spans="1:16" ht="23.25" customHeight="1" x14ac:dyDescent="0.2">
      <c r="A113" s="94"/>
      <c r="B113" s="79"/>
      <c r="C113" s="77" t="s">
        <v>1911</v>
      </c>
      <c r="D113" s="82" t="s">
        <v>55</v>
      </c>
      <c r="E113" s="13">
        <v>44426</v>
      </c>
      <c r="F113" s="80" t="s">
        <v>1951</v>
      </c>
      <c r="G113" s="13">
        <v>44427</v>
      </c>
      <c r="H113" s="81" t="s">
        <v>1952</v>
      </c>
      <c r="I113" s="16">
        <v>60</v>
      </c>
      <c r="J113" s="16">
        <v>37</v>
      </c>
      <c r="K113" s="16">
        <v>16</v>
      </c>
      <c r="L113" s="16">
        <v>1</v>
      </c>
      <c r="M113" s="87">
        <v>8.8800000000000008</v>
      </c>
      <c r="N113" s="76">
        <v>9</v>
      </c>
      <c r="O113" s="67">
        <v>2530</v>
      </c>
      <c r="P113" s="68">
        <f>Table22452368910111213141516171819202122[[#This Row],[PEMBULATAN]]*O113</f>
        <v>22770</v>
      </c>
    </row>
    <row r="114" spans="1:16" ht="23.25" customHeight="1" x14ac:dyDescent="0.2">
      <c r="A114" s="94"/>
      <c r="B114" s="79"/>
      <c r="C114" s="77" t="s">
        <v>1912</v>
      </c>
      <c r="D114" s="82" t="s">
        <v>55</v>
      </c>
      <c r="E114" s="13">
        <v>44426</v>
      </c>
      <c r="F114" s="80" t="s">
        <v>1951</v>
      </c>
      <c r="G114" s="13">
        <v>44427</v>
      </c>
      <c r="H114" s="81" t="s">
        <v>1952</v>
      </c>
      <c r="I114" s="16">
        <v>80</v>
      </c>
      <c r="J114" s="16">
        <v>60</v>
      </c>
      <c r="K114" s="16">
        <v>29</v>
      </c>
      <c r="L114" s="16">
        <v>11</v>
      </c>
      <c r="M114" s="87">
        <v>34.799999999999997</v>
      </c>
      <c r="N114" s="76">
        <v>35</v>
      </c>
      <c r="O114" s="67">
        <v>2530</v>
      </c>
      <c r="P114" s="68">
        <f>Table22452368910111213141516171819202122[[#This Row],[PEMBULATAN]]*O114</f>
        <v>88550</v>
      </c>
    </row>
    <row r="115" spans="1:16" ht="23.25" customHeight="1" x14ac:dyDescent="0.2">
      <c r="A115" s="94"/>
      <c r="B115" s="79"/>
      <c r="C115" s="77" t="s">
        <v>1913</v>
      </c>
      <c r="D115" s="82" t="s">
        <v>55</v>
      </c>
      <c r="E115" s="13">
        <v>44426</v>
      </c>
      <c r="F115" s="80" t="s">
        <v>1951</v>
      </c>
      <c r="G115" s="13">
        <v>44427</v>
      </c>
      <c r="H115" s="81" t="s">
        <v>1952</v>
      </c>
      <c r="I115" s="16">
        <v>50</v>
      </c>
      <c r="J115" s="16">
        <v>42</v>
      </c>
      <c r="K115" s="16">
        <v>15</v>
      </c>
      <c r="L115" s="16">
        <v>1</v>
      </c>
      <c r="M115" s="87">
        <v>7.875</v>
      </c>
      <c r="N115" s="76">
        <v>8</v>
      </c>
      <c r="O115" s="67">
        <v>2530</v>
      </c>
      <c r="P115" s="68">
        <f>Table22452368910111213141516171819202122[[#This Row],[PEMBULATAN]]*O115</f>
        <v>20240</v>
      </c>
    </row>
    <row r="116" spans="1:16" ht="23.25" customHeight="1" x14ac:dyDescent="0.2">
      <c r="A116" s="94"/>
      <c r="B116" s="79"/>
      <c r="C116" s="77" t="s">
        <v>1914</v>
      </c>
      <c r="D116" s="82" t="s">
        <v>55</v>
      </c>
      <c r="E116" s="13">
        <v>44426</v>
      </c>
      <c r="F116" s="80" t="s">
        <v>1951</v>
      </c>
      <c r="G116" s="13">
        <v>44427</v>
      </c>
      <c r="H116" s="81" t="s">
        <v>1952</v>
      </c>
      <c r="I116" s="16">
        <v>90</v>
      </c>
      <c r="J116" s="16">
        <v>62</v>
      </c>
      <c r="K116" s="16">
        <v>28</v>
      </c>
      <c r="L116" s="16">
        <v>16</v>
      </c>
      <c r="M116" s="87">
        <v>39.06</v>
      </c>
      <c r="N116" s="76">
        <v>39</v>
      </c>
      <c r="O116" s="67">
        <v>2530</v>
      </c>
      <c r="P116" s="68">
        <f>Table22452368910111213141516171819202122[[#This Row],[PEMBULATAN]]*O116</f>
        <v>98670</v>
      </c>
    </row>
    <row r="117" spans="1:16" ht="23.25" customHeight="1" x14ac:dyDescent="0.2">
      <c r="A117" s="94"/>
      <c r="B117" s="79"/>
      <c r="C117" s="77" t="s">
        <v>1915</v>
      </c>
      <c r="D117" s="82" t="s">
        <v>55</v>
      </c>
      <c r="E117" s="13">
        <v>44426</v>
      </c>
      <c r="F117" s="80" t="s">
        <v>1951</v>
      </c>
      <c r="G117" s="13">
        <v>44427</v>
      </c>
      <c r="H117" s="81" t="s">
        <v>1952</v>
      </c>
      <c r="I117" s="16">
        <v>80</v>
      </c>
      <c r="J117" s="16">
        <v>61</v>
      </c>
      <c r="K117" s="16">
        <v>32</v>
      </c>
      <c r="L117" s="16">
        <v>3</v>
      </c>
      <c r="M117" s="87">
        <v>39.04</v>
      </c>
      <c r="N117" s="76">
        <v>39</v>
      </c>
      <c r="O117" s="67">
        <v>2530</v>
      </c>
      <c r="P117" s="68">
        <f>Table22452368910111213141516171819202122[[#This Row],[PEMBULATAN]]*O117</f>
        <v>98670</v>
      </c>
    </row>
    <row r="118" spans="1:16" ht="23.25" customHeight="1" x14ac:dyDescent="0.2">
      <c r="A118" s="94"/>
      <c r="B118" s="79"/>
      <c r="C118" s="77" t="s">
        <v>1916</v>
      </c>
      <c r="D118" s="82" t="s">
        <v>55</v>
      </c>
      <c r="E118" s="13">
        <v>44426</v>
      </c>
      <c r="F118" s="80" t="s">
        <v>1951</v>
      </c>
      <c r="G118" s="13">
        <v>44427</v>
      </c>
      <c r="H118" s="81" t="s">
        <v>1952</v>
      </c>
      <c r="I118" s="16">
        <v>90</v>
      </c>
      <c r="J118" s="16">
        <v>57</v>
      </c>
      <c r="K118" s="16">
        <v>33</v>
      </c>
      <c r="L118" s="16">
        <v>10</v>
      </c>
      <c r="M118" s="87">
        <v>42.322499999999998</v>
      </c>
      <c r="N118" s="76">
        <v>43</v>
      </c>
      <c r="O118" s="67">
        <v>2530</v>
      </c>
      <c r="P118" s="68">
        <f>Table22452368910111213141516171819202122[[#This Row],[PEMBULATAN]]*O118</f>
        <v>108790</v>
      </c>
    </row>
    <row r="119" spans="1:16" ht="23.25" customHeight="1" x14ac:dyDescent="0.2">
      <c r="A119" s="94"/>
      <c r="B119" s="79"/>
      <c r="C119" s="77" t="s">
        <v>1917</v>
      </c>
      <c r="D119" s="82" t="s">
        <v>55</v>
      </c>
      <c r="E119" s="13">
        <v>44426</v>
      </c>
      <c r="F119" s="80" t="s">
        <v>1951</v>
      </c>
      <c r="G119" s="13">
        <v>44427</v>
      </c>
      <c r="H119" s="81" t="s">
        <v>1952</v>
      </c>
      <c r="I119" s="16">
        <v>91</v>
      </c>
      <c r="J119" s="16">
        <v>44</v>
      </c>
      <c r="K119" s="16">
        <v>22</v>
      </c>
      <c r="L119" s="16">
        <v>4</v>
      </c>
      <c r="M119" s="87">
        <v>22.021999999999998</v>
      </c>
      <c r="N119" s="76">
        <v>22</v>
      </c>
      <c r="O119" s="67">
        <v>2530</v>
      </c>
      <c r="P119" s="68">
        <f>Table22452368910111213141516171819202122[[#This Row],[PEMBULATAN]]*O119</f>
        <v>55660</v>
      </c>
    </row>
    <row r="120" spans="1:16" ht="23.25" customHeight="1" x14ac:dyDescent="0.2">
      <c r="A120" s="94"/>
      <c r="B120" s="79"/>
      <c r="C120" s="77" t="s">
        <v>1918</v>
      </c>
      <c r="D120" s="82" t="s">
        <v>55</v>
      </c>
      <c r="E120" s="13">
        <v>44426</v>
      </c>
      <c r="F120" s="80" t="s">
        <v>1951</v>
      </c>
      <c r="G120" s="13">
        <v>44427</v>
      </c>
      <c r="H120" s="81" t="s">
        <v>1952</v>
      </c>
      <c r="I120" s="16">
        <v>100</v>
      </c>
      <c r="J120" s="16">
        <v>61</v>
      </c>
      <c r="K120" s="16">
        <v>23</v>
      </c>
      <c r="L120" s="16">
        <v>19</v>
      </c>
      <c r="M120" s="87">
        <v>35.075000000000003</v>
      </c>
      <c r="N120" s="76">
        <v>35</v>
      </c>
      <c r="O120" s="67">
        <v>2530</v>
      </c>
      <c r="P120" s="68">
        <f>Table22452368910111213141516171819202122[[#This Row],[PEMBULATAN]]*O120</f>
        <v>88550</v>
      </c>
    </row>
    <row r="121" spans="1:16" ht="23.25" customHeight="1" x14ac:dyDescent="0.2">
      <c r="A121" s="94"/>
      <c r="B121" s="79"/>
      <c r="C121" s="77" t="s">
        <v>1919</v>
      </c>
      <c r="D121" s="82" t="s">
        <v>55</v>
      </c>
      <c r="E121" s="13">
        <v>44426</v>
      </c>
      <c r="F121" s="80" t="s">
        <v>1951</v>
      </c>
      <c r="G121" s="13">
        <v>44427</v>
      </c>
      <c r="H121" s="81" t="s">
        <v>1952</v>
      </c>
      <c r="I121" s="16">
        <v>100</v>
      </c>
      <c r="J121" s="16">
        <v>60</v>
      </c>
      <c r="K121" s="16">
        <v>40</v>
      </c>
      <c r="L121" s="16">
        <v>2</v>
      </c>
      <c r="M121" s="87">
        <v>60</v>
      </c>
      <c r="N121" s="76">
        <v>60</v>
      </c>
      <c r="O121" s="67">
        <v>2530</v>
      </c>
      <c r="P121" s="68">
        <f>Table22452368910111213141516171819202122[[#This Row],[PEMBULATAN]]*O121</f>
        <v>151800</v>
      </c>
    </row>
    <row r="122" spans="1:16" ht="23.25" customHeight="1" x14ac:dyDescent="0.2">
      <c r="A122" s="94"/>
      <c r="B122" s="79"/>
      <c r="C122" s="77" t="s">
        <v>1920</v>
      </c>
      <c r="D122" s="82" t="s">
        <v>55</v>
      </c>
      <c r="E122" s="13">
        <v>44426</v>
      </c>
      <c r="F122" s="80" t="s">
        <v>1951</v>
      </c>
      <c r="G122" s="13">
        <v>44427</v>
      </c>
      <c r="H122" s="81" t="s">
        <v>1952</v>
      </c>
      <c r="I122" s="16">
        <v>60</v>
      </c>
      <c r="J122" s="16">
        <v>51</v>
      </c>
      <c r="K122" s="16">
        <v>30</v>
      </c>
      <c r="L122" s="16">
        <v>9</v>
      </c>
      <c r="M122" s="87">
        <v>22.95</v>
      </c>
      <c r="N122" s="76">
        <v>23</v>
      </c>
      <c r="O122" s="67">
        <v>2530</v>
      </c>
      <c r="P122" s="68">
        <f>Table22452368910111213141516171819202122[[#This Row],[PEMBULATAN]]*O122</f>
        <v>58190</v>
      </c>
    </row>
    <row r="123" spans="1:16" ht="23.25" customHeight="1" x14ac:dyDescent="0.2">
      <c r="A123" s="94"/>
      <c r="B123" s="79"/>
      <c r="C123" s="77" t="s">
        <v>1921</v>
      </c>
      <c r="D123" s="82" t="s">
        <v>55</v>
      </c>
      <c r="E123" s="13">
        <v>44426</v>
      </c>
      <c r="F123" s="80" t="s">
        <v>1951</v>
      </c>
      <c r="G123" s="13">
        <v>44427</v>
      </c>
      <c r="H123" s="81" t="s">
        <v>1952</v>
      </c>
      <c r="I123" s="16">
        <v>91</v>
      </c>
      <c r="J123" s="16">
        <v>53</v>
      </c>
      <c r="K123" s="16">
        <v>50</v>
      </c>
      <c r="L123" s="16">
        <v>15</v>
      </c>
      <c r="M123" s="87">
        <v>60.287500000000001</v>
      </c>
      <c r="N123" s="76">
        <v>60</v>
      </c>
      <c r="O123" s="67">
        <v>2530</v>
      </c>
      <c r="P123" s="68">
        <f>Table22452368910111213141516171819202122[[#This Row],[PEMBULATAN]]*O123</f>
        <v>151800</v>
      </c>
    </row>
    <row r="124" spans="1:16" ht="23.25" customHeight="1" x14ac:dyDescent="0.2">
      <c r="A124" s="94"/>
      <c r="B124" s="79"/>
      <c r="C124" s="77" t="s">
        <v>1922</v>
      </c>
      <c r="D124" s="82" t="s">
        <v>55</v>
      </c>
      <c r="E124" s="13">
        <v>44426</v>
      </c>
      <c r="F124" s="80" t="s">
        <v>1951</v>
      </c>
      <c r="G124" s="13">
        <v>44427</v>
      </c>
      <c r="H124" s="81" t="s">
        <v>1952</v>
      </c>
      <c r="I124" s="16">
        <v>94</v>
      </c>
      <c r="J124" s="16">
        <v>70</v>
      </c>
      <c r="K124" s="16">
        <v>20</v>
      </c>
      <c r="L124" s="16">
        <v>12</v>
      </c>
      <c r="M124" s="87">
        <v>32.9</v>
      </c>
      <c r="N124" s="76">
        <v>33</v>
      </c>
      <c r="O124" s="67">
        <v>2530</v>
      </c>
      <c r="P124" s="68">
        <f>Table22452368910111213141516171819202122[[#This Row],[PEMBULATAN]]*O124</f>
        <v>83490</v>
      </c>
    </row>
    <row r="125" spans="1:16" ht="23.25" customHeight="1" x14ac:dyDescent="0.2">
      <c r="A125" s="94"/>
      <c r="B125" s="79"/>
      <c r="C125" s="77" t="s">
        <v>1923</v>
      </c>
      <c r="D125" s="82" t="s">
        <v>55</v>
      </c>
      <c r="E125" s="13">
        <v>44426</v>
      </c>
      <c r="F125" s="80" t="s">
        <v>1951</v>
      </c>
      <c r="G125" s="13">
        <v>44427</v>
      </c>
      <c r="H125" s="81" t="s">
        <v>1952</v>
      </c>
      <c r="I125" s="16">
        <v>70</v>
      </c>
      <c r="J125" s="16">
        <v>20</v>
      </c>
      <c r="K125" s="16">
        <v>20</v>
      </c>
      <c r="L125" s="16">
        <v>3</v>
      </c>
      <c r="M125" s="87">
        <v>7</v>
      </c>
      <c r="N125" s="76">
        <v>7</v>
      </c>
      <c r="O125" s="67">
        <v>2530</v>
      </c>
      <c r="P125" s="68">
        <f>Table22452368910111213141516171819202122[[#This Row],[PEMBULATAN]]*O125</f>
        <v>17710</v>
      </c>
    </row>
    <row r="126" spans="1:16" ht="23.25" customHeight="1" x14ac:dyDescent="0.2">
      <c r="A126" s="94"/>
      <c r="B126" s="79"/>
      <c r="C126" s="77" t="s">
        <v>1924</v>
      </c>
      <c r="D126" s="82" t="s">
        <v>55</v>
      </c>
      <c r="E126" s="13">
        <v>44426</v>
      </c>
      <c r="F126" s="80" t="s">
        <v>1951</v>
      </c>
      <c r="G126" s="13">
        <v>44427</v>
      </c>
      <c r="H126" s="81" t="s">
        <v>1952</v>
      </c>
      <c r="I126" s="16">
        <v>30</v>
      </c>
      <c r="J126" s="16">
        <v>30</v>
      </c>
      <c r="K126" s="16">
        <v>7</v>
      </c>
      <c r="L126" s="16">
        <v>6</v>
      </c>
      <c r="M126" s="87">
        <v>1.575</v>
      </c>
      <c r="N126" s="76">
        <v>6</v>
      </c>
      <c r="O126" s="67">
        <v>2530</v>
      </c>
      <c r="P126" s="68">
        <f>Table22452368910111213141516171819202122[[#This Row],[PEMBULATAN]]*O126</f>
        <v>15180</v>
      </c>
    </row>
    <row r="127" spans="1:16" ht="23.25" customHeight="1" x14ac:dyDescent="0.2">
      <c r="A127" s="94"/>
      <c r="B127" s="79"/>
      <c r="C127" s="77" t="s">
        <v>1925</v>
      </c>
      <c r="D127" s="82" t="s">
        <v>55</v>
      </c>
      <c r="E127" s="13">
        <v>44426</v>
      </c>
      <c r="F127" s="80" t="s">
        <v>1951</v>
      </c>
      <c r="G127" s="13">
        <v>44427</v>
      </c>
      <c r="H127" s="81" t="s">
        <v>1952</v>
      </c>
      <c r="I127" s="16">
        <v>70</v>
      </c>
      <c r="J127" s="16">
        <v>41</v>
      </c>
      <c r="K127" s="16">
        <v>35</v>
      </c>
      <c r="L127" s="16">
        <v>13</v>
      </c>
      <c r="M127" s="87">
        <v>25.112500000000001</v>
      </c>
      <c r="N127" s="76">
        <v>25</v>
      </c>
      <c r="O127" s="67">
        <v>2530</v>
      </c>
      <c r="P127" s="68">
        <f>Table22452368910111213141516171819202122[[#This Row],[PEMBULATAN]]*O127</f>
        <v>63250</v>
      </c>
    </row>
    <row r="128" spans="1:16" ht="23.25" customHeight="1" x14ac:dyDescent="0.2">
      <c r="A128" s="94"/>
      <c r="B128" s="79"/>
      <c r="C128" s="77" t="s">
        <v>1926</v>
      </c>
      <c r="D128" s="82" t="s">
        <v>55</v>
      </c>
      <c r="E128" s="13">
        <v>44426</v>
      </c>
      <c r="F128" s="80" t="s">
        <v>1951</v>
      </c>
      <c r="G128" s="13">
        <v>44427</v>
      </c>
      <c r="H128" s="81" t="s">
        <v>1952</v>
      </c>
      <c r="I128" s="16">
        <v>46</v>
      </c>
      <c r="J128" s="16">
        <v>50</v>
      </c>
      <c r="K128" s="16">
        <v>30</v>
      </c>
      <c r="L128" s="16">
        <v>10</v>
      </c>
      <c r="M128" s="87">
        <v>17.25</v>
      </c>
      <c r="N128" s="76">
        <v>17</v>
      </c>
      <c r="O128" s="67">
        <v>2530</v>
      </c>
      <c r="P128" s="68">
        <f>Table22452368910111213141516171819202122[[#This Row],[PEMBULATAN]]*O128</f>
        <v>43010</v>
      </c>
    </row>
    <row r="129" spans="1:16" ht="23.25" customHeight="1" x14ac:dyDescent="0.2">
      <c r="A129" s="94"/>
      <c r="B129" s="79"/>
      <c r="C129" s="77" t="s">
        <v>1927</v>
      </c>
      <c r="D129" s="82" t="s">
        <v>55</v>
      </c>
      <c r="E129" s="13">
        <v>44426</v>
      </c>
      <c r="F129" s="80" t="s">
        <v>1951</v>
      </c>
      <c r="G129" s="13">
        <v>44427</v>
      </c>
      <c r="H129" s="81" t="s">
        <v>1952</v>
      </c>
      <c r="I129" s="16">
        <v>100</v>
      </c>
      <c r="J129" s="16">
        <v>60</v>
      </c>
      <c r="K129" s="16">
        <v>33</v>
      </c>
      <c r="L129" s="16">
        <v>11</v>
      </c>
      <c r="M129" s="87">
        <v>49.5</v>
      </c>
      <c r="N129" s="76">
        <v>50</v>
      </c>
      <c r="O129" s="67">
        <v>2530</v>
      </c>
      <c r="P129" s="68">
        <f>Table22452368910111213141516171819202122[[#This Row],[PEMBULATAN]]*O129</f>
        <v>126500</v>
      </c>
    </row>
    <row r="130" spans="1:16" ht="23.25" customHeight="1" x14ac:dyDescent="0.2">
      <c r="A130" s="94"/>
      <c r="B130" s="79"/>
      <c r="C130" s="77" t="s">
        <v>1928</v>
      </c>
      <c r="D130" s="82" t="s">
        <v>55</v>
      </c>
      <c r="E130" s="13">
        <v>44426</v>
      </c>
      <c r="F130" s="80" t="s">
        <v>1951</v>
      </c>
      <c r="G130" s="13">
        <v>44427</v>
      </c>
      <c r="H130" s="81" t="s">
        <v>1952</v>
      </c>
      <c r="I130" s="16">
        <v>100</v>
      </c>
      <c r="J130" s="16">
        <v>51</v>
      </c>
      <c r="K130" s="16">
        <v>20</v>
      </c>
      <c r="L130" s="16">
        <v>23</v>
      </c>
      <c r="M130" s="87">
        <v>25.5</v>
      </c>
      <c r="N130" s="76">
        <v>26</v>
      </c>
      <c r="O130" s="67">
        <v>2530</v>
      </c>
      <c r="P130" s="68">
        <f>Table22452368910111213141516171819202122[[#This Row],[PEMBULATAN]]*O130</f>
        <v>65780</v>
      </c>
    </row>
    <row r="131" spans="1:16" ht="23.25" customHeight="1" x14ac:dyDescent="0.2">
      <c r="A131" s="94"/>
      <c r="B131" s="79"/>
      <c r="C131" s="77" t="s">
        <v>1929</v>
      </c>
      <c r="D131" s="82" t="s">
        <v>55</v>
      </c>
      <c r="E131" s="13">
        <v>44426</v>
      </c>
      <c r="F131" s="80" t="s">
        <v>1951</v>
      </c>
      <c r="G131" s="13">
        <v>44427</v>
      </c>
      <c r="H131" s="81" t="s">
        <v>1952</v>
      </c>
      <c r="I131" s="16">
        <v>100</v>
      </c>
      <c r="J131" s="16">
        <v>51</v>
      </c>
      <c r="K131" s="16">
        <v>27</v>
      </c>
      <c r="L131" s="16">
        <v>33</v>
      </c>
      <c r="M131" s="87">
        <v>34.424999999999997</v>
      </c>
      <c r="N131" s="76">
        <v>35</v>
      </c>
      <c r="O131" s="67">
        <v>2530</v>
      </c>
      <c r="P131" s="68">
        <f>Table22452368910111213141516171819202122[[#This Row],[PEMBULATAN]]*O131</f>
        <v>88550</v>
      </c>
    </row>
    <row r="132" spans="1:16" ht="23.25" customHeight="1" x14ac:dyDescent="0.2">
      <c r="A132" s="94"/>
      <c r="B132" s="79"/>
      <c r="C132" s="77" t="s">
        <v>1930</v>
      </c>
      <c r="D132" s="82" t="s">
        <v>55</v>
      </c>
      <c r="E132" s="13">
        <v>44426</v>
      </c>
      <c r="F132" s="80" t="s">
        <v>1951</v>
      </c>
      <c r="G132" s="13">
        <v>44427</v>
      </c>
      <c r="H132" s="81" t="s">
        <v>1952</v>
      </c>
      <c r="I132" s="16">
        <v>85</v>
      </c>
      <c r="J132" s="16">
        <v>80</v>
      </c>
      <c r="K132" s="16">
        <v>28</v>
      </c>
      <c r="L132" s="16">
        <v>6</v>
      </c>
      <c r="M132" s="87">
        <v>47.6</v>
      </c>
      <c r="N132" s="76">
        <v>48</v>
      </c>
      <c r="O132" s="67">
        <v>2530</v>
      </c>
      <c r="P132" s="68">
        <f>Table22452368910111213141516171819202122[[#This Row],[PEMBULATAN]]*O132</f>
        <v>121440</v>
      </c>
    </row>
    <row r="133" spans="1:16" ht="23.25" customHeight="1" x14ac:dyDescent="0.2">
      <c r="A133" s="94"/>
      <c r="B133" s="79"/>
      <c r="C133" s="77" t="s">
        <v>1931</v>
      </c>
      <c r="D133" s="82" t="s">
        <v>55</v>
      </c>
      <c r="E133" s="13">
        <v>44426</v>
      </c>
      <c r="F133" s="80" t="s">
        <v>1951</v>
      </c>
      <c r="G133" s="13">
        <v>44427</v>
      </c>
      <c r="H133" s="81" t="s">
        <v>1952</v>
      </c>
      <c r="I133" s="16">
        <v>94</v>
      </c>
      <c r="J133" s="16">
        <v>60</v>
      </c>
      <c r="K133" s="16">
        <v>30</v>
      </c>
      <c r="L133" s="16">
        <v>11</v>
      </c>
      <c r="M133" s="87">
        <v>42.3</v>
      </c>
      <c r="N133" s="76">
        <v>43</v>
      </c>
      <c r="O133" s="67">
        <v>2530</v>
      </c>
      <c r="P133" s="68">
        <f>Table22452368910111213141516171819202122[[#This Row],[PEMBULATAN]]*O133</f>
        <v>108790</v>
      </c>
    </row>
    <row r="134" spans="1:16" ht="23.25" customHeight="1" x14ac:dyDescent="0.2">
      <c r="A134" s="94"/>
      <c r="B134" s="79"/>
      <c r="C134" s="77" t="s">
        <v>1932</v>
      </c>
      <c r="D134" s="82" t="s">
        <v>55</v>
      </c>
      <c r="E134" s="13">
        <v>44426</v>
      </c>
      <c r="F134" s="80" t="s">
        <v>1951</v>
      </c>
      <c r="G134" s="13">
        <v>44427</v>
      </c>
      <c r="H134" s="81" t="s">
        <v>1952</v>
      </c>
      <c r="I134" s="16">
        <v>90</v>
      </c>
      <c r="J134" s="16">
        <v>20</v>
      </c>
      <c r="K134" s="16">
        <v>50</v>
      </c>
      <c r="L134" s="16">
        <v>16</v>
      </c>
      <c r="M134" s="87">
        <v>22.5</v>
      </c>
      <c r="N134" s="76">
        <v>23</v>
      </c>
      <c r="O134" s="67">
        <v>2530</v>
      </c>
      <c r="P134" s="68">
        <f>Table22452368910111213141516171819202122[[#This Row],[PEMBULATAN]]*O134</f>
        <v>58190</v>
      </c>
    </row>
    <row r="135" spans="1:16" ht="23.25" customHeight="1" x14ac:dyDescent="0.2">
      <c r="A135" s="94"/>
      <c r="B135" s="79"/>
      <c r="C135" s="77" t="s">
        <v>1933</v>
      </c>
      <c r="D135" s="82" t="s">
        <v>55</v>
      </c>
      <c r="E135" s="13">
        <v>44426</v>
      </c>
      <c r="F135" s="80" t="s">
        <v>1951</v>
      </c>
      <c r="G135" s="13">
        <v>44427</v>
      </c>
      <c r="H135" s="81" t="s">
        <v>1952</v>
      </c>
      <c r="I135" s="16">
        <v>80</v>
      </c>
      <c r="J135" s="16">
        <v>50</v>
      </c>
      <c r="K135" s="16">
        <v>40</v>
      </c>
      <c r="L135" s="16">
        <v>16</v>
      </c>
      <c r="M135" s="87">
        <v>40</v>
      </c>
      <c r="N135" s="76">
        <v>40</v>
      </c>
      <c r="O135" s="67">
        <v>2530</v>
      </c>
      <c r="P135" s="68">
        <f>Table22452368910111213141516171819202122[[#This Row],[PEMBULATAN]]*O135</f>
        <v>101200</v>
      </c>
    </row>
    <row r="136" spans="1:16" ht="23.25" customHeight="1" x14ac:dyDescent="0.2">
      <c r="A136" s="94"/>
      <c r="B136" s="79"/>
      <c r="C136" s="77" t="s">
        <v>1934</v>
      </c>
      <c r="D136" s="82" t="s">
        <v>55</v>
      </c>
      <c r="E136" s="13">
        <v>44426</v>
      </c>
      <c r="F136" s="80" t="s">
        <v>1951</v>
      </c>
      <c r="G136" s="13">
        <v>44427</v>
      </c>
      <c r="H136" s="81" t="s">
        <v>1952</v>
      </c>
      <c r="I136" s="16">
        <v>90</v>
      </c>
      <c r="J136" s="16">
        <v>80</v>
      </c>
      <c r="K136" s="16">
        <v>30</v>
      </c>
      <c r="L136" s="16">
        <v>21</v>
      </c>
      <c r="M136" s="87">
        <v>54</v>
      </c>
      <c r="N136" s="76">
        <v>54</v>
      </c>
      <c r="O136" s="67">
        <v>2530</v>
      </c>
      <c r="P136" s="68">
        <f>Table22452368910111213141516171819202122[[#This Row],[PEMBULATAN]]*O136</f>
        <v>136620</v>
      </c>
    </row>
    <row r="137" spans="1:16" ht="23.25" customHeight="1" x14ac:dyDescent="0.2">
      <c r="A137" s="94"/>
      <c r="B137" s="79"/>
      <c r="C137" s="77" t="s">
        <v>1935</v>
      </c>
      <c r="D137" s="82" t="s">
        <v>55</v>
      </c>
      <c r="E137" s="13">
        <v>44426</v>
      </c>
      <c r="F137" s="80" t="s">
        <v>1951</v>
      </c>
      <c r="G137" s="13">
        <v>44427</v>
      </c>
      <c r="H137" s="81" t="s">
        <v>1952</v>
      </c>
      <c r="I137" s="16">
        <v>51</v>
      </c>
      <c r="J137" s="16">
        <v>31</v>
      </c>
      <c r="K137" s="16">
        <v>19</v>
      </c>
      <c r="L137" s="16">
        <v>1</v>
      </c>
      <c r="M137" s="87">
        <v>7.5097500000000004</v>
      </c>
      <c r="N137" s="76">
        <v>8</v>
      </c>
      <c r="O137" s="67">
        <v>2530</v>
      </c>
      <c r="P137" s="68">
        <f>Table22452368910111213141516171819202122[[#This Row],[PEMBULATAN]]*O137</f>
        <v>20240</v>
      </c>
    </row>
    <row r="138" spans="1:16" ht="23.25" customHeight="1" x14ac:dyDescent="0.2">
      <c r="A138" s="94"/>
      <c r="B138" s="79"/>
      <c r="C138" s="77" t="s">
        <v>1936</v>
      </c>
      <c r="D138" s="82" t="s">
        <v>55</v>
      </c>
      <c r="E138" s="13">
        <v>44426</v>
      </c>
      <c r="F138" s="80" t="s">
        <v>1951</v>
      </c>
      <c r="G138" s="13">
        <v>44427</v>
      </c>
      <c r="H138" s="81" t="s">
        <v>1952</v>
      </c>
      <c r="I138" s="16">
        <v>67</v>
      </c>
      <c r="J138" s="16">
        <v>50</v>
      </c>
      <c r="K138" s="16">
        <v>12</v>
      </c>
      <c r="L138" s="16">
        <v>5</v>
      </c>
      <c r="M138" s="87">
        <v>10.050000000000001</v>
      </c>
      <c r="N138" s="76">
        <v>10</v>
      </c>
      <c r="O138" s="67">
        <v>2530</v>
      </c>
      <c r="P138" s="68">
        <f>Table22452368910111213141516171819202122[[#This Row],[PEMBULATAN]]*O138</f>
        <v>25300</v>
      </c>
    </row>
    <row r="139" spans="1:16" ht="23.25" customHeight="1" x14ac:dyDescent="0.2">
      <c r="A139" s="94"/>
      <c r="B139" s="79"/>
      <c r="C139" s="77" t="s">
        <v>1937</v>
      </c>
      <c r="D139" s="82" t="s">
        <v>55</v>
      </c>
      <c r="E139" s="13">
        <v>44426</v>
      </c>
      <c r="F139" s="80" t="s">
        <v>1951</v>
      </c>
      <c r="G139" s="13">
        <v>44427</v>
      </c>
      <c r="H139" s="81" t="s">
        <v>1952</v>
      </c>
      <c r="I139" s="16">
        <v>70</v>
      </c>
      <c r="J139" s="16">
        <v>48</v>
      </c>
      <c r="K139" s="16">
        <v>23</v>
      </c>
      <c r="L139" s="16">
        <v>8</v>
      </c>
      <c r="M139" s="87">
        <v>19.32</v>
      </c>
      <c r="N139" s="76">
        <v>20</v>
      </c>
      <c r="O139" s="67">
        <v>2530</v>
      </c>
      <c r="P139" s="68">
        <f>Table22452368910111213141516171819202122[[#This Row],[PEMBULATAN]]*O139</f>
        <v>50600</v>
      </c>
    </row>
    <row r="140" spans="1:16" ht="23.25" customHeight="1" x14ac:dyDescent="0.2">
      <c r="A140" s="14"/>
      <c r="B140" s="14"/>
      <c r="C140" s="9" t="s">
        <v>1938</v>
      </c>
      <c r="D140" s="80" t="s">
        <v>55</v>
      </c>
      <c r="E140" s="13">
        <v>44426</v>
      </c>
      <c r="F140" s="80" t="s">
        <v>1951</v>
      </c>
      <c r="G140" s="13">
        <v>44427</v>
      </c>
      <c r="H140" s="10" t="s">
        <v>1952</v>
      </c>
      <c r="I140" s="1">
        <v>90</v>
      </c>
      <c r="J140" s="1">
        <v>61</v>
      </c>
      <c r="K140" s="1">
        <v>28</v>
      </c>
      <c r="L140" s="1">
        <v>10</v>
      </c>
      <c r="M140" s="86">
        <v>38.43</v>
      </c>
      <c r="N140" s="8">
        <v>39</v>
      </c>
      <c r="O140" s="67">
        <v>2530</v>
      </c>
      <c r="P140" s="68">
        <f>Table22452368910111213141516171819202122[[#This Row],[PEMBULATAN]]*O140</f>
        <v>98670</v>
      </c>
    </row>
    <row r="141" spans="1:16" ht="23.25" customHeight="1" x14ac:dyDescent="0.2">
      <c r="A141" s="14"/>
      <c r="B141" s="14"/>
      <c r="C141" s="77" t="s">
        <v>1939</v>
      </c>
      <c r="D141" s="82" t="s">
        <v>55</v>
      </c>
      <c r="E141" s="13">
        <v>44426</v>
      </c>
      <c r="F141" s="80" t="s">
        <v>1951</v>
      </c>
      <c r="G141" s="13">
        <v>44427</v>
      </c>
      <c r="H141" s="81" t="s">
        <v>1952</v>
      </c>
      <c r="I141" s="16">
        <v>100</v>
      </c>
      <c r="J141" s="16">
        <v>56</v>
      </c>
      <c r="K141" s="16">
        <v>28</v>
      </c>
      <c r="L141" s="16">
        <v>11</v>
      </c>
      <c r="M141" s="87">
        <v>39.200000000000003</v>
      </c>
      <c r="N141" s="76">
        <v>39</v>
      </c>
      <c r="O141" s="67">
        <v>2530</v>
      </c>
      <c r="P141" s="68">
        <f>Table22452368910111213141516171819202122[[#This Row],[PEMBULATAN]]*O141</f>
        <v>98670</v>
      </c>
    </row>
    <row r="142" spans="1:16" ht="23.25" customHeight="1" x14ac:dyDescent="0.2">
      <c r="A142" s="14"/>
      <c r="B142" s="14"/>
      <c r="C142" s="77" t="s">
        <v>1940</v>
      </c>
      <c r="D142" s="82" t="s">
        <v>55</v>
      </c>
      <c r="E142" s="13">
        <v>44426</v>
      </c>
      <c r="F142" s="80" t="s">
        <v>1951</v>
      </c>
      <c r="G142" s="13">
        <v>44427</v>
      </c>
      <c r="H142" s="81" t="s">
        <v>1952</v>
      </c>
      <c r="I142" s="16">
        <v>90</v>
      </c>
      <c r="J142" s="16">
        <v>60</v>
      </c>
      <c r="K142" s="16">
        <v>48</v>
      </c>
      <c r="L142" s="16">
        <v>26</v>
      </c>
      <c r="M142" s="87">
        <v>64.8</v>
      </c>
      <c r="N142" s="76">
        <v>65</v>
      </c>
      <c r="O142" s="67">
        <v>2530</v>
      </c>
      <c r="P142" s="68">
        <f>Table22452368910111213141516171819202122[[#This Row],[PEMBULATAN]]*O142</f>
        <v>164450</v>
      </c>
    </row>
    <row r="143" spans="1:16" ht="23.25" customHeight="1" x14ac:dyDescent="0.2">
      <c r="A143" s="14"/>
      <c r="B143" s="14"/>
      <c r="C143" s="77" t="s">
        <v>1941</v>
      </c>
      <c r="D143" s="82" t="s">
        <v>55</v>
      </c>
      <c r="E143" s="13">
        <v>44426</v>
      </c>
      <c r="F143" s="80" t="s">
        <v>1951</v>
      </c>
      <c r="G143" s="13">
        <v>44427</v>
      </c>
      <c r="H143" s="81" t="s">
        <v>1952</v>
      </c>
      <c r="I143" s="16">
        <v>81</v>
      </c>
      <c r="J143" s="16">
        <v>51</v>
      </c>
      <c r="K143" s="16">
        <v>35</v>
      </c>
      <c r="L143" s="16">
        <v>10</v>
      </c>
      <c r="M143" s="87">
        <v>36.146250000000002</v>
      </c>
      <c r="N143" s="76">
        <v>36</v>
      </c>
      <c r="O143" s="67">
        <v>2530</v>
      </c>
      <c r="P143" s="68">
        <f>Table22452368910111213141516171819202122[[#This Row],[PEMBULATAN]]*O143</f>
        <v>91080</v>
      </c>
    </row>
    <row r="144" spans="1:16" ht="23.25" customHeight="1" x14ac:dyDescent="0.2">
      <c r="A144" s="14"/>
      <c r="B144" s="14"/>
      <c r="C144" s="77" t="s">
        <v>1942</v>
      </c>
      <c r="D144" s="82" t="s">
        <v>55</v>
      </c>
      <c r="E144" s="13">
        <v>44426</v>
      </c>
      <c r="F144" s="80" t="s">
        <v>1951</v>
      </c>
      <c r="G144" s="13">
        <v>44427</v>
      </c>
      <c r="H144" s="81" t="s">
        <v>1952</v>
      </c>
      <c r="I144" s="16">
        <v>100</v>
      </c>
      <c r="J144" s="16">
        <v>51</v>
      </c>
      <c r="K144" s="16">
        <v>35</v>
      </c>
      <c r="L144" s="16">
        <v>25</v>
      </c>
      <c r="M144" s="87">
        <v>44.625</v>
      </c>
      <c r="N144" s="76">
        <v>45</v>
      </c>
      <c r="O144" s="67">
        <v>2530</v>
      </c>
      <c r="P144" s="68">
        <f>Table22452368910111213141516171819202122[[#This Row],[PEMBULATAN]]*O144</f>
        <v>113850</v>
      </c>
    </row>
    <row r="145" spans="1:16" ht="23.25" customHeight="1" x14ac:dyDescent="0.2">
      <c r="A145" s="14"/>
      <c r="B145" s="14"/>
      <c r="C145" s="77" t="s">
        <v>1943</v>
      </c>
      <c r="D145" s="82" t="s">
        <v>55</v>
      </c>
      <c r="E145" s="13">
        <v>44426</v>
      </c>
      <c r="F145" s="80" t="s">
        <v>1951</v>
      </c>
      <c r="G145" s="13">
        <v>44427</v>
      </c>
      <c r="H145" s="81" t="s">
        <v>1952</v>
      </c>
      <c r="I145" s="16">
        <v>90</v>
      </c>
      <c r="J145" s="16">
        <v>51</v>
      </c>
      <c r="K145" s="16">
        <v>28</v>
      </c>
      <c r="L145" s="16">
        <v>15</v>
      </c>
      <c r="M145" s="87">
        <v>32.130000000000003</v>
      </c>
      <c r="N145" s="76">
        <v>32</v>
      </c>
      <c r="O145" s="67">
        <v>2530</v>
      </c>
      <c r="P145" s="68">
        <f>Table22452368910111213141516171819202122[[#This Row],[PEMBULATAN]]*O145</f>
        <v>80960</v>
      </c>
    </row>
    <row r="146" spans="1:16" ht="23.25" customHeight="1" x14ac:dyDescent="0.2">
      <c r="A146" s="14"/>
      <c r="B146" s="14"/>
      <c r="C146" s="77" t="s">
        <v>1944</v>
      </c>
      <c r="D146" s="82" t="s">
        <v>55</v>
      </c>
      <c r="E146" s="13">
        <v>44426</v>
      </c>
      <c r="F146" s="80" t="s">
        <v>1951</v>
      </c>
      <c r="G146" s="13">
        <v>44427</v>
      </c>
      <c r="H146" s="81" t="s">
        <v>1952</v>
      </c>
      <c r="I146" s="16">
        <v>90</v>
      </c>
      <c r="J146" s="16">
        <v>54</v>
      </c>
      <c r="K146" s="16">
        <v>23</v>
      </c>
      <c r="L146" s="16">
        <v>19</v>
      </c>
      <c r="M146" s="87">
        <v>27.945</v>
      </c>
      <c r="N146" s="76">
        <v>28</v>
      </c>
      <c r="O146" s="67">
        <v>2530</v>
      </c>
      <c r="P146" s="68">
        <f>Table22452368910111213141516171819202122[[#This Row],[PEMBULATAN]]*O146</f>
        <v>70840</v>
      </c>
    </row>
    <row r="147" spans="1:16" ht="23.25" customHeight="1" x14ac:dyDescent="0.2">
      <c r="A147" s="14"/>
      <c r="B147" s="14"/>
      <c r="C147" s="77" t="s">
        <v>1945</v>
      </c>
      <c r="D147" s="82" t="s">
        <v>55</v>
      </c>
      <c r="E147" s="13">
        <v>44426</v>
      </c>
      <c r="F147" s="80" t="s">
        <v>1951</v>
      </c>
      <c r="G147" s="13">
        <v>44427</v>
      </c>
      <c r="H147" s="81" t="s">
        <v>1952</v>
      </c>
      <c r="I147" s="16">
        <v>100</v>
      </c>
      <c r="J147" s="16">
        <v>56</v>
      </c>
      <c r="K147" s="16">
        <v>30</v>
      </c>
      <c r="L147" s="16">
        <v>17</v>
      </c>
      <c r="M147" s="87">
        <v>42</v>
      </c>
      <c r="N147" s="76">
        <v>42</v>
      </c>
      <c r="O147" s="67">
        <v>2530</v>
      </c>
      <c r="P147" s="68">
        <f>Table22452368910111213141516171819202122[[#This Row],[PEMBULATAN]]*O147</f>
        <v>106260</v>
      </c>
    </row>
    <row r="148" spans="1:16" ht="23.25" customHeight="1" x14ac:dyDescent="0.2">
      <c r="A148" s="14"/>
      <c r="B148" s="14"/>
      <c r="C148" s="77" t="s">
        <v>1946</v>
      </c>
      <c r="D148" s="82" t="s">
        <v>55</v>
      </c>
      <c r="E148" s="13">
        <v>44426</v>
      </c>
      <c r="F148" s="80" t="s">
        <v>1951</v>
      </c>
      <c r="G148" s="13">
        <v>44427</v>
      </c>
      <c r="H148" s="81" t="s">
        <v>1952</v>
      </c>
      <c r="I148" s="16">
        <v>90</v>
      </c>
      <c r="J148" s="16">
        <v>60</v>
      </c>
      <c r="K148" s="16">
        <v>27</v>
      </c>
      <c r="L148" s="16">
        <v>11</v>
      </c>
      <c r="M148" s="87">
        <v>36.450000000000003</v>
      </c>
      <c r="N148" s="76">
        <v>36</v>
      </c>
      <c r="O148" s="67">
        <v>2530</v>
      </c>
      <c r="P148" s="68">
        <f>Table22452368910111213141516171819202122[[#This Row],[PEMBULATAN]]*O148</f>
        <v>91080</v>
      </c>
    </row>
    <row r="149" spans="1:16" ht="23.25" customHeight="1" x14ac:dyDescent="0.2">
      <c r="A149" s="14"/>
      <c r="B149" s="14"/>
      <c r="C149" s="77" t="s">
        <v>1947</v>
      </c>
      <c r="D149" s="82" t="s">
        <v>55</v>
      </c>
      <c r="E149" s="13">
        <v>44426</v>
      </c>
      <c r="F149" s="80" t="s">
        <v>1951</v>
      </c>
      <c r="G149" s="13">
        <v>44427</v>
      </c>
      <c r="H149" s="81" t="s">
        <v>1952</v>
      </c>
      <c r="I149" s="16">
        <v>90</v>
      </c>
      <c r="J149" s="16">
        <v>64</v>
      </c>
      <c r="K149" s="16">
        <v>38</v>
      </c>
      <c r="L149" s="16">
        <v>23</v>
      </c>
      <c r="M149" s="87">
        <v>54.72</v>
      </c>
      <c r="N149" s="76">
        <v>55</v>
      </c>
      <c r="O149" s="67">
        <v>2530</v>
      </c>
      <c r="P149" s="68">
        <f>Table22452368910111213141516171819202122[[#This Row],[PEMBULATAN]]*O149</f>
        <v>139150</v>
      </c>
    </row>
    <row r="150" spans="1:16" ht="23.25" customHeight="1" x14ac:dyDescent="0.2">
      <c r="A150" s="14"/>
      <c r="B150" s="14"/>
      <c r="C150" s="77" t="s">
        <v>1948</v>
      </c>
      <c r="D150" s="82" t="s">
        <v>55</v>
      </c>
      <c r="E150" s="13">
        <v>44426</v>
      </c>
      <c r="F150" s="80" t="s">
        <v>1951</v>
      </c>
      <c r="G150" s="13">
        <v>44427</v>
      </c>
      <c r="H150" s="81" t="s">
        <v>1952</v>
      </c>
      <c r="I150" s="16">
        <v>100</v>
      </c>
      <c r="J150" s="16">
        <v>63</v>
      </c>
      <c r="K150" s="16">
        <v>18</v>
      </c>
      <c r="L150" s="16">
        <v>11</v>
      </c>
      <c r="M150" s="87">
        <v>28.35</v>
      </c>
      <c r="N150" s="76">
        <v>29</v>
      </c>
      <c r="O150" s="67">
        <v>2530</v>
      </c>
      <c r="P150" s="68">
        <f>Table22452368910111213141516171819202122[[#This Row],[PEMBULATAN]]*O150</f>
        <v>73370</v>
      </c>
    </row>
    <row r="151" spans="1:16" ht="23.25" customHeight="1" x14ac:dyDescent="0.2">
      <c r="A151" s="14"/>
      <c r="B151" s="14"/>
      <c r="C151" s="77" t="s">
        <v>1949</v>
      </c>
      <c r="D151" s="82" t="s">
        <v>55</v>
      </c>
      <c r="E151" s="13">
        <v>44426</v>
      </c>
      <c r="F151" s="80" t="s">
        <v>1951</v>
      </c>
      <c r="G151" s="13">
        <v>44427</v>
      </c>
      <c r="H151" s="81" t="s">
        <v>1952</v>
      </c>
      <c r="I151" s="16">
        <v>100</v>
      </c>
      <c r="J151" s="16">
        <v>50</v>
      </c>
      <c r="K151" s="16">
        <v>34</v>
      </c>
      <c r="L151" s="16">
        <v>24</v>
      </c>
      <c r="M151" s="87">
        <v>42.5</v>
      </c>
      <c r="N151" s="76">
        <v>43</v>
      </c>
      <c r="O151" s="67">
        <v>2530</v>
      </c>
      <c r="P151" s="68">
        <f>Table22452368910111213141516171819202122[[#This Row],[PEMBULATAN]]*O151</f>
        <v>108790</v>
      </c>
    </row>
    <row r="152" spans="1:16" ht="23.25" customHeight="1" x14ac:dyDescent="0.2">
      <c r="A152" s="14"/>
      <c r="B152" s="14"/>
      <c r="C152" s="77" t="s">
        <v>1950</v>
      </c>
      <c r="D152" s="82" t="s">
        <v>55</v>
      </c>
      <c r="E152" s="13">
        <v>44426</v>
      </c>
      <c r="F152" s="80" t="s">
        <v>1951</v>
      </c>
      <c r="G152" s="13">
        <v>44427</v>
      </c>
      <c r="H152" s="81" t="s">
        <v>1952</v>
      </c>
      <c r="I152" s="16">
        <v>90</v>
      </c>
      <c r="J152" s="16">
        <v>53</v>
      </c>
      <c r="K152" s="16">
        <v>40</v>
      </c>
      <c r="L152" s="16">
        <v>11</v>
      </c>
      <c r="M152" s="87">
        <v>47.7</v>
      </c>
      <c r="N152" s="76">
        <v>48</v>
      </c>
      <c r="O152" s="67">
        <v>2530</v>
      </c>
      <c r="P152" s="68">
        <f>Table22452368910111213141516171819202122[[#This Row],[PEMBULATAN]]*O152</f>
        <v>121440</v>
      </c>
    </row>
    <row r="153" spans="1:16" ht="22.5" customHeight="1" x14ac:dyDescent="0.2">
      <c r="A153" s="119" t="s">
        <v>34</v>
      </c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1"/>
      <c r="M153" s="83">
        <f>SUBTOTAL(109,Table22452368910111213141516171819202122[KG VOLUME])</f>
        <v>3734.4492499999983</v>
      </c>
      <c r="N153" s="71">
        <f>SUM(N3:N152)</f>
        <v>3833</v>
      </c>
      <c r="O153" s="122">
        <f>SUM(P3:P152)</f>
        <v>9697490</v>
      </c>
      <c r="P153" s="123"/>
    </row>
    <row r="154" spans="1:16" ht="22.5" customHeight="1" x14ac:dyDescent="0.2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9"/>
      <c r="N154" s="91" t="s">
        <v>57</v>
      </c>
      <c r="O154" s="90"/>
      <c r="P154" s="90">
        <f>O153*10%</f>
        <v>969749</v>
      </c>
    </row>
    <row r="155" spans="1:16" x14ac:dyDescent="0.2">
      <c r="A155" s="11"/>
      <c r="B155" s="59" t="s">
        <v>48</v>
      </c>
      <c r="C155" s="58"/>
      <c r="D155" s="60" t="s">
        <v>49</v>
      </c>
      <c r="H155" s="66"/>
      <c r="N155" s="65" t="s">
        <v>35</v>
      </c>
      <c r="P155" s="72">
        <f>O153*1%</f>
        <v>96974.900000000009</v>
      </c>
    </row>
    <row r="156" spans="1:16" x14ac:dyDescent="0.2">
      <c r="A156" s="11"/>
      <c r="H156" s="66"/>
      <c r="N156" s="65" t="s">
        <v>36</v>
      </c>
      <c r="P156" s="74">
        <v>0</v>
      </c>
    </row>
    <row r="157" spans="1:16" ht="15.75" thickBot="1" x14ac:dyDescent="0.25">
      <c r="A157" s="11"/>
      <c r="H157" s="66"/>
      <c r="N157" s="65" t="s">
        <v>37</v>
      </c>
      <c r="P157" s="74">
        <v>0</v>
      </c>
    </row>
    <row r="158" spans="1:16" x14ac:dyDescent="0.2">
      <c r="A158" s="11"/>
      <c r="H158" s="66"/>
      <c r="N158" s="69" t="s">
        <v>38</v>
      </c>
      <c r="O158" s="70"/>
      <c r="P158" s="73">
        <f>O153-P154+P155</f>
        <v>8824715.9000000004</v>
      </c>
    </row>
    <row r="159" spans="1:16" x14ac:dyDescent="0.2">
      <c r="B159" s="59"/>
      <c r="C159" s="58"/>
      <c r="D159" s="60"/>
    </row>
    <row r="161" spans="1:16" x14ac:dyDescent="0.2">
      <c r="A161" s="11"/>
      <c r="H161" s="66"/>
      <c r="P161" s="75"/>
    </row>
    <row r="162" spans="1:16" x14ac:dyDescent="0.2">
      <c r="A162" s="11"/>
      <c r="H162" s="66"/>
      <c r="O162" s="61"/>
      <c r="P162" s="75"/>
    </row>
    <row r="163" spans="1:16" s="3" customFormat="1" x14ac:dyDescent="0.25">
      <c r="A163" s="11"/>
      <c r="B163" s="2"/>
      <c r="C163" s="2"/>
      <c r="E163" s="12"/>
      <c r="H163" s="66"/>
      <c r="N163" s="15"/>
      <c r="O163" s="15"/>
      <c r="P163" s="15"/>
    </row>
    <row r="164" spans="1:16" s="3" customFormat="1" x14ac:dyDescent="0.25">
      <c r="A164" s="11"/>
      <c r="B164" s="2"/>
      <c r="C164" s="2"/>
      <c r="E164" s="12"/>
      <c r="H164" s="66"/>
      <c r="N164" s="15"/>
      <c r="O164" s="15"/>
      <c r="P164" s="15"/>
    </row>
    <row r="165" spans="1:16" s="3" customFormat="1" x14ac:dyDescent="0.25">
      <c r="A165" s="11"/>
      <c r="B165" s="2"/>
      <c r="C165" s="2"/>
      <c r="E165" s="12"/>
      <c r="H165" s="66"/>
      <c r="N165" s="15"/>
      <c r="O165" s="15"/>
      <c r="P165" s="15"/>
    </row>
    <row r="166" spans="1:16" s="3" customFormat="1" x14ac:dyDescent="0.25">
      <c r="A166" s="11"/>
      <c r="B166" s="2"/>
      <c r="C166" s="2"/>
      <c r="E166" s="12"/>
      <c r="H166" s="66"/>
      <c r="N166" s="15"/>
      <c r="O166" s="15"/>
      <c r="P166" s="15"/>
    </row>
    <row r="167" spans="1:16" s="3" customFormat="1" x14ac:dyDescent="0.25">
      <c r="A167" s="11"/>
      <c r="B167" s="2"/>
      <c r="C167" s="2"/>
      <c r="E167" s="12"/>
      <c r="H167" s="66"/>
      <c r="N167" s="15"/>
      <c r="O167" s="15"/>
      <c r="P167" s="15"/>
    </row>
    <row r="168" spans="1:16" s="3" customFormat="1" x14ac:dyDescent="0.25">
      <c r="A168" s="11"/>
      <c r="B168" s="2"/>
      <c r="C168" s="2"/>
      <c r="E168" s="12"/>
      <c r="H168" s="66"/>
      <c r="N168" s="15"/>
      <c r="O168" s="15"/>
      <c r="P168" s="15"/>
    </row>
    <row r="169" spans="1:16" s="3" customFormat="1" x14ac:dyDescent="0.25">
      <c r="A169" s="11"/>
      <c r="B169" s="2"/>
      <c r="C169" s="2"/>
      <c r="E169" s="12"/>
      <c r="H169" s="66"/>
      <c r="N169" s="15"/>
      <c r="O169" s="15"/>
      <c r="P169" s="15"/>
    </row>
    <row r="170" spans="1:16" s="3" customFormat="1" x14ac:dyDescent="0.25">
      <c r="A170" s="11"/>
      <c r="B170" s="2"/>
      <c r="C170" s="2"/>
      <c r="E170" s="12"/>
      <c r="H170" s="66"/>
      <c r="N170" s="15"/>
      <c r="O170" s="15"/>
      <c r="P170" s="15"/>
    </row>
    <row r="171" spans="1:16" s="3" customFormat="1" x14ac:dyDescent="0.25">
      <c r="A171" s="11"/>
      <c r="B171" s="2"/>
      <c r="C171" s="2"/>
      <c r="E171" s="12"/>
      <c r="H171" s="66"/>
      <c r="N171" s="15"/>
      <c r="O171" s="15"/>
      <c r="P171" s="15"/>
    </row>
    <row r="172" spans="1:16" s="3" customFormat="1" x14ac:dyDescent="0.25">
      <c r="A172" s="11"/>
      <c r="B172" s="2"/>
      <c r="C172" s="2"/>
      <c r="E172" s="12"/>
      <c r="H172" s="66"/>
      <c r="N172" s="15"/>
      <c r="O172" s="15"/>
      <c r="P172" s="15"/>
    </row>
    <row r="173" spans="1:16" s="3" customFormat="1" x14ac:dyDescent="0.25">
      <c r="A173" s="11"/>
      <c r="B173" s="2"/>
      <c r="C173" s="2"/>
      <c r="E173" s="12"/>
      <c r="H173" s="66"/>
      <c r="N173" s="15"/>
      <c r="O173" s="15"/>
      <c r="P173" s="15"/>
    </row>
    <row r="174" spans="1:16" s="3" customFormat="1" x14ac:dyDescent="0.25">
      <c r="A174" s="11"/>
      <c r="B174" s="2"/>
      <c r="C174" s="2"/>
      <c r="E174" s="12"/>
      <c r="H174" s="66"/>
      <c r="N174" s="15"/>
      <c r="O174" s="15"/>
      <c r="P174" s="15"/>
    </row>
  </sheetData>
  <mergeCells count="3">
    <mergeCell ref="A3:A4"/>
    <mergeCell ref="A153:L153"/>
    <mergeCell ref="O153:P153"/>
  </mergeCells>
  <conditionalFormatting sqref="B3">
    <cfRule type="duplicateValues" dxfId="35" priority="2"/>
  </conditionalFormatting>
  <conditionalFormatting sqref="B4:B139">
    <cfRule type="duplicateValues" dxfId="34" priority="1"/>
  </conditionalFormatting>
  <conditionalFormatting sqref="B140:B152">
    <cfRule type="duplicateValues" dxfId="33" priority="4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84"/>
  <sheetViews>
    <sheetView zoomScale="110" zoomScaleNormal="110" workbookViewId="0">
      <pane xSplit="3" ySplit="2" topLeftCell="D30" activePane="bottomRight" state="frozen"/>
      <selection activeCell="H5" sqref="H5"/>
      <selection pane="topRight" activeCell="H5" sqref="H5"/>
      <selection pane="bottomLeft" activeCell="H5" sqref="H5"/>
      <selection pane="bottomRight" activeCell="K38" sqref="K3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24.75" customHeight="1" x14ac:dyDescent="0.2">
      <c r="A3" s="117" t="s">
        <v>2133</v>
      </c>
      <c r="B3" s="78" t="s">
        <v>1972</v>
      </c>
      <c r="C3" s="9" t="s">
        <v>1973</v>
      </c>
      <c r="D3" s="80" t="s">
        <v>55</v>
      </c>
      <c r="E3" s="13">
        <v>44427</v>
      </c>
      <c r="F3" s="80" t="s">
        <v>1951</v>
      </c>
      <c r="G3" s="13">
        <v>44427</v>
      </c>
      <c r="H3" s="10" t="s">
        <v>1952</v>
      </c>
      <c r="I3" s="1">
        <v>101</v>
      </c>
      <c r="J3" s="1">
        <v>60</v>
      </c>
      <c r="K3" s="1">
        <v>40</v>
      </c>
      <c r="L3" s="1">
        <v>20</v>
      </c>
      <c r="M3" s="86">
        <v>60.6</v>
      </c>
      <c r="N3" s="8">
        <v>61</v>
      </c>
      <c r="O3" s="67">
        <v>2530</v>
      </c>
      <c r="P3" s="68">
        <f>Table2245236891011121314151617181920212224[[#This Row],[PEMBULATAN]]*O3</f>
        <v>154330</v>
      </c>
    </row>
    <row r="4" spans="1:16" ht="24.75" customHeight="1" x14ac:dyDescent="0.2">
      <c r="A4" s="118"/>
      <c r="B4" s="79"/>
      <c r="C4" s="9" t="s">
        <v>1974</v>
      </c>
      <c r="D4" s="80" t="s">
        <v>55</v>
      </c>
      <c r="E4" s="13">
        <v>44427</v>
      </c>
      <c r="F4" s="80" t="s">
        <v>1951</v>
      </c>
      <c r="G4" s="13">
        <v>44427</v>
      </c>
      <c r="H4" s="10" t="s">
        <v>1952</v>
      </c>
      <c r="I4" s="1">
        <v>90</v>
      </c>
      <c r="J4" s="1">
        <v>54</v>
      </c>
      <c r="K4" s="1">
        <v>34</v>
      </c>
      <c r="L4" s="1">
        <v>11</v>
      </c>
      <c r="M4" s="86">
        <v>41.31</v>
      </c>
      <c r="N4" s="8">
        <v>42</v>
      </c>
      <c r="O4" s="67">
        <v>2530</v>
      </c>
      <c r="P4" s="68">
        <f>Table2245236891011121314151617181920212224[[#This Row],[PEMBULATAN]]*O4</f>
        <v>106260</v>
      </c>
    </row>
    <row r="5" spans="1:16" ht="24.75" customHeight="1" x14ac:dyDescent="0.2">
      <c r="A5" s="96"/>
      <c r="B5" s="79"/>
      <c r="C5" s="95" t="s">
        <v>1975</v>
      </c>
      <c r="D5" s="82" t="s">
        <v>55</v>
      </c>
      <c r="E5" s="13">
        <v>44427</v>
      </c>
      <c r="F5" s="80" t="s">
        <v>1951</v>
      </c>
      <c r="G5" s="13">
        <v>44427</v>
      </c>
      <c r="H5" s="81" t="s">
        <v>1952</v>
      </c>
      <c r="I5" s="16">
        <v>102</v>
      </c>
      <c r="J5" s="16">
        <v>57</v>
      </c>
      <c r="K5" s="16">
        <v>61</v>
      </c>
      <c r="L5" s="16">
        <v>19</v>
      </c>
      <c r="M5" s="87">
        <v>88.663499999999999</v>
      </c>
      <c r="N5" s="76">
        <v>89</v>
      </c>
      <c r="O5" s="67">
        <v>2530</v>
      </c>
      <c r="P5" s="68">
        <f>Table2245236891011121314151617181920212224[[#This Row],[PEMBULATAN]]*O5</f>
        <v>225170</v>
      </c>
    </row>
    <row r="6" spans="1:16" ht="24.75" customHeight="1" x14ac:dyDescent="0.2">
      <c r="A6" s="96"/>
      <c r="B6" s="79"/>
      <c r="C6" s="95" t="s">
        <v>1976</v>
      </c>
      <c r="D6" s="82" t="s">
        <v>55</v>
      </c>
      <c r="E6" s="13">
        <v>44427</v>
      </c>
      <c r="F6" s="80" t="s">
        <v>1951</v>
      </c>
      <c r="G6" s="13">
        <v>44427</v>
      </c>
      <c r="H6" s="81" t="s">
        <v>1952</v>
      </c>
      <c r="I6" s="16">
        <v>97</v>
      </c>
      <c r="J6" s="16">
        <v>70</v>
      </c>
      <c r="K6" s="16">
        <v>44</v>
      </c>
      <c r="L6" s="16">
        <v>19</v>
      </c>
      <c r="M6" s="87">
        <v>74.69</v>
      </c>
      <c r="N6" s="76">
        <v>75</v>
      </c>
      <c r="O6" s="67">
        <v>2530</v>
      </c>
      <c r="P6" s="68">
        <f>Table2245236891011121314151617181920212224[[#This Row],[PEMBULATAN]]*O6</f>
        <v>189750</v>
      </c>
    </row>
    <row r="7" spans="1:16" ht="24.75" customHeight="1" x14ac:dyDescent="0.2">
      <c r="A7" s="96"/>
      <c r="B7" s="79"/>
      <c r="C7" s="95" t="s">
        <v>1977</v>
      </c>
      <c r="D7" s="82" t="s">
        <v>55</v>
      </c>
      <c r="E7" s="13">
        <v>44427</v>
      </c>
      <c r="F7" s="80" t="s">
        <v>1951</v>
      </c>
      <c r="G7" s="13">
        <v>44427</v>
      </c>
      <c r="H7" s="81" t="s">
        <v>1952</v>
      </c>
      <c r="I7" s="16">
        <v>98</v>
      </c>
      <c r="J7" s="16">
        <v>67</v>
      </c>
      <c r="K7" s="16">
        <v>43</v>
      </c>
      <c r="L7" s="16">
        <v>17</v>
      </c>
      <c r="M7" s="87">
        <v>70.584500000000006</v>
      </c>
      <c r="N7" s="76">
        <v>71</v>
      </c>
      <c r="O7" s="67">
        <v>2530</v>
      </c>
      <c r="P7" s="68">
        <f>Table2245236891011121314151617181920212224[[#This Row],[PEMBULATAN]]*O7</f>
        <v>179630</v>
      </c>
    </row>
    <row r="8" spans="1:16" ht="24.75" customHeight="1" x14ac:dyDescent="0.2">
      <c r="A8" s="96"/>
      <c r="B8" s="79"/>
      <c r="C8" s="95" t="s">
        <v>1978</v>
      </c>
      <c r="D8" s="82" t="s">
        <v>55</v>
      </c>
      <c r="E8" s="13">
        <v>44427</v>
      </c>
      <c r="F8" s="80" t="s">
        <v>1951</v>
      </c>
      <c r="G8" s="13">
        <v>44427</v>
      </c>
      <c r="H8" s="81" t="s">
        <v>1952</v>
      </c>
      <c r="I8" s="16">
        <v>89</v>
      </c>
      <c r="J8" s="16">
        <v>55</v>
      </c>
      <c r="K8" s="16">
        <v>25</v>
      </c>
      <c r="L8" s="16">
        <v>10</v>
      </c>
      <c r="M8" s="87">
        <v>30.59375</v>
      </c>
      <c r="N8" s="76">
        <v>31</v>
      </c>
      <c r="O8" s="67">
        <v>2530</v>
      </c>
      <c r="P8" s="68">
        <f>Table2245236891011121314151617181920212224[[#This Row],[PEMBULATAN]]*O8</f>
        <v>78430</v>
      </c>
    </row>
    <row r="9" spans="1:16" ht="24.75" customHeight="1" x14ac:dyDescent="0.2">
      <c r="A9" s="96"/>
      <c r="B9" s="79"/>
      <c r="C9" s="95" t="s">
        <v>1979</v>
      </c>
      <c r="D9" s="82" t="s">
        <v>55</v>
      </c>
      <c r="E9" s="13">
        <v>44427</v>
      </c>
      <c r="F9" s="80" t="s">
        <v>1951</v>
      </c>
      <c r="G9" s="13">
        <v>44427</v>
      </c>
      <c r="H9" s="81" t="s">
        <v>1952</v>
      </c>
      <c r="I9" s="16">
        <v>82</v>
      </c>
      <c r="J9" s="16">
        <v>32</v>
      </c>
      <c r="K9" s="16">
        <v>42</v>
      </c>
      <c r="L9" s="16">
        <v>9</v>
      </c>
      <c r="M9" s="87">
        <v>27.552</v>
      </c>
      <c r="N9" s="76">
        <v>28</v>
      </c>
      <c r="O9" s="67">
        <v>2530</v>
      </c>
      <c r="P9" s="68">
        <f>Table2245236891011121314151617181920212224[[#This Row],[PEMBULATAN]]*O9</f>
        <v>70840</v>
      </c>
    </row>
    <row r="10" spans="1:16" ht="24.75" customHeight="1" x14ac:dyDescent="0.2">
      <c r="A10" s="96"/>
      <c r="B10" s="79"/>
      <c r="C10" s="95" t="s">
        <v>1980</v>
      </c>
      <c r="D10" s="82" t="s">
        <v>55</v>
      </c>
      <c r="E10" s="13">
        <v>44427</v>
      </c>
      <c r="F10" s="80" t="s">
        <v>1951</v>
      </c>
      <c r="G10" s="13">
        <v>44427</v>
      </c>
      <c r="H10" s="81" t="s">
        <v>1952</v>
      </c>
      <c r="I10" s="16">
        <v>61</v>
      </c>
      <c r="J10" s="16">
        <v>37</v>
      </c>
      <c r="K10" s="16">
        <v>18</v>
      </c>
      <c r="L10" s="16">
        <v>8</v>
      </c>
      <c r="M10" s="87">
        <v>10.156499999999999</v>
      </c>
      <c r="N10" s="76">
        <v>10</v>
      </c>
      <c r="O10" s="67">
        <v>2530</v>
      </c>
      <c r="P10" s="68">
        <f>Table2245236891011121314151617181920212224[[#This Row],[PEMBULATAN]]*O10</f>
        <v>25300</v>
      </c>
    </row>
    <row r="11" spans="1:16" ht="24.75" customHeight="1" x14ac:dyDescent="0.2">
      <c r="A11" s="96"/>
      <c r="B11" s="79"/>
      <c r="C11" s="95" t="s">
        <v>1981</v>
      </c>
      <c r="D11" s="82" t="s">
        <v>55</v>
      </c>
      <c r="E11" s="13">
        <v>44427</v>
      </c>
      <c r="F11" s="80" t="s">
        <v>1951</v>
      </c>
      <c r="G11" s="13">
        <v>44427</v>
      </c>
      <c r="H11" s="81" t="s">
        <v>1952</v>
      </c>
      <c r="I11" s="16">
        <v>103</v>
      </c>
      <c r="J11" s="16">
        <v>58</v>
      </c>
      <c r="K11" s="16">
        <v>40</v>
      </c>
      <c r="L11" s="16">
        <v>18</v>
      </c>
      <c r="M11" s="87">
        <v>59.74</v>
      </c>
      <c r="N11" s="76">
        <v>60</v>
      </c>
      <c r="O11" s="67">
        <v>2530</v>
      </c>
      <c r="P11" s="68">
        <f>Table2245236891011121314151617181920212224[[#This Row],[PEMBULATAN]]*O11</f>
        <v>151800</v>
      </c>
    </row>
    <row r="12" spans="1:16" ht="24.75" customHeight="1" x14ac:dyDescent="0.2">
      <c r="A12" s="96"/>
      <c r="B12" s="79"/>
      <c r="C12" s="95" t="s">
        <v>1982</v>
      </c>
      <c r="D12" s="82" t="s">
        <v>55</v>
      </c>
      <c r="E12" s="13">
        <v>44427</v>
      </c>
      <c r="F12" s="80" t="s">
        <v>1951</v>
      </c>
      <c r="G12" s="13">
        <v>44427</v>
      </c>
      <c r="H12" s="81" t="s">
        <v>1952</v>
      </c>
      <c r="I12" s="16">
        <v>94</v>
      </c>
      <c r="J12" s="16">
        <v>56</v>
      </c>
      <c r="K12" s="16">
        <v>23</v>
      </c>
      <c r="L12" s="16">
        <v>18</v>
      </c>
      <c r="M12" s="87">
        <v>30.268000000000001</v>
      </c>
      <c r="N12" s="76">
        <v>30</v>
      </c>
      <c r="O12" s="67">
        <v>2530</v>
      </c>
      <c r="P12" s="68">
        <f>Table2245236891011121314151617181920212224[[#This Row],[PEMBULATAN]]*O12</f>
        <v>75900</v>
      </c>
    </row>
    <row r="13" spans="1:16" ht="24.75" customHeight="1" x14ac:dyDescent="0.2">
      <c r="A13" s="96"/>
      <c r="B13" s="79"/>
      <c r="C13" s="95" t="s">
        <v>1983</v>
      </c>
      <c r="D13" s="82" t="s">
        <v>55</v>
      </c>
      <c r="E13" s="13">
        <v>44427</v>
      </c>
      <c r="F13" s="80" t="s">
        <v>1951</v>
      </c>
      <c r="G13" s="13">
        <v>44427</v>
      </c>
      <c r="H13" s="81" t="s">
        <v>1952</v>
      </c>
      <c r="I13" s="16">
        <v>107</v>
      </c>
      <c r="J13" s="16">
        <v>52</v>
      </c>
      <c r="K13" s="16">
        <v>62</v>
      </c>
      <c r="L13" s="16">
        <v>26</v>
      </c>
      <c r="M13" s="87">
        <v>86.242000000000004</v>
      </c>
      <c r="N13" s="76">
        <v>86</v>
      </c>
      <c r="O13" s="67">
        <v>2530</v>
      </c>
      <c r="P13" s="68">
        <f>Table2245236891011121314151617181920212224[[#This Row],[PEMBULATAN]]*O13</f>
        <v>217580</v>
      </c>
    </row>
    <row r="14" spans="1:16" ht="24.75" customHeight="1" x14ac:dyDescent="0.2">
      <c r="A14" s="96"/>
      <c r="B14" s="79"/>
      <c r="C14" s="95" t="s">
        <v>1984</v>
      </c>
      <c r="D14" s="82" t="s">
        <v>55</v>
      </c>
      <c r="E14" s="13">
        <v>44427</v>
      </c>
      <c r="F14" s="80" t="s">
        <v>1951</v>
      </c>
      <c r="G14" s="13">
        <v>44427</v>
      </c>
      <c r="H14" s="81" t="s">
        <v>1952</v>
      </c>
      <c r="I14" s="16">
        <v>80</v>
      </c>
      <c r="J14" s="16">
        <v>61</v>
      </c>
      <c r="K14" s="16">
        <v>22</v>
      </c>
      <c r="L14" s="16">
        <v>24</v>
      </c>
      <c r="M14" s="87">
        <v>26.84</v>
      </c>
      <c r="N14" s="76">
        <v>27</v>
      </c>
      <c r="O14" s="67">
        <v>2530</v>
      </c>
      <c r="P14" s="68">
        <f>Table2245236891011121314151617181920212224[[#This Row],[PEMBULATAN]]*O14</f>
        <v>68310</v>
      </c>
    </row>
    <row r="15" spans="1:16" ht="24.75" customHeight="1" x14ac:dyDescent="0.2">
      <c r="A15" s="96"/>
      <c r="B15" s="79"/>
      <c r="C15" s="95" t="s">
        <v>1985</v>
      </c>
      <c r="D15" s="82" t="s">
        <v>55</v>
      </c>
      <c r="E15" s="13">
        <v>44427</v>
      </c>
      <c r="F15" s="80" t="s">
        <v>1951</v>
      </c>
      <c r="G15" s="13">
        <v>44427</v>
      </c>
      <c r="H15" s="81" t="s">
        <v>1952</v>
      </c>
      <c r="I15" s="16">
        <v>72</v>
      </c>
      <c r="J15" s="16">
        <v>52</v>
      </c>
      <c r="K15" s="16">
        <v>33</v>
      </c>
      <c r="L15" s="16">
        <v>10</v>
      </c>
      <c r="M15" s="87">
        <v>30.888000000000002</v>
      </c>
      <c r="N15" s="76">
        <v>31</v>
      </c>
      <c r="O15" s="67">
        <v>2530</v>
      </c>
      <c r="P15" s="68">
        <f>Table2245236891011121314151617181920212224[[#This Row],[PEMBULATAN]]*O15</f>
        <v>78430</v>
      </c>
    </row>
    <row r="16" spans="1:16" ht="24.75" customHeight="1" x14ac:dyDescent="0.2">
      <c r="A16" s="96"/>
      <c r="B16" s="79"/>
      <c r="C16" s="95" t="s">
        <v>1986</v>
      </c>
      <c r="D16" s="82" t="s">
        <v>55</v>
      </c>
      <c r="E16" s="13">
        <v>44427</v>
      </c>
      <c r="F16" s="80" t="s">
        <v>1951</v>
      </c>
      <c r="G16" s="13">
        <v>44427</v>
      </c>
      <c r="H16" s="81" t="s">
        <v>1952</v>
      </c>
      <c r="I16" s="16">
        <v>72</v>
      </c>
      <c r="J16" s="16">
        <v>47</v>
      </c>
      <c r="K16" s="16">
        <v>20</v>
      </c>
      <c r="L16" s="16">
        <v>6</v>
      </c>
      <c r="M16" s="87">
        <v>16.920000000000002</v>
      </c>
      <c r="N16" s="76">
        <v>17</v>
      </c>
      <c r="O16" s="67">
        <v>2530</v>
      </c>
      <c r="P16" s="68">
        <f>Table2245236891011121314151617181920212224[[#This Row],[PEMBULATAN]]*O16</f>
        <v>43010</v>
      </c>
    </row>
    <row r="17" spans="1:16" ht="24.75" customHeight="1" x14ac:dyDescent="0.2">
      <c r="A17" s="96"/>
      <c r="B17" s="79"/>
      <c r="C17" s="95" t="s">
        <v>1987</v>
      </c>
      <c r="D17" s="82" t="s">
        <v>55</v>
      </c>
      <c r="E17" s="13">
        <v>44427</v>
      </c>
      <c r="F17" s="80" t="s">
        <v>1951</v>
      </c>
      <c r="G17" s="13">
        <v>44427</v>
      </c>
      <c r="H17" s="81" t="s">
        <v>1952</v>
      </c>
      <c r="I17" s="16">
        <v>97</v>
      </c>
      <c r="J17" s="16">
        <v>57</v>
      </c>
      <c r="K17" s="16">
        <v>41</v>
      </c>
      <c r="L17" s="16">
        <v>15</v>
      </c>
      <c r="M17" s="87">
        <v>56.672249999999998</v>
      </c>
      <c r="N17" s="76">
        <v>57</v>
      </c>
      <c r="O17" s="67">
        <v>2530</v>
      </c>
      <c r="P17" s="68">
        <f>Table2245236891011121314151617181920212224[[#This Row],[PEMBULATAN]]*O17</f>
        <v>144210</v>
      </c>
    </row>
    <row r="18" spans="1:16" ht="24.75" customHeight="1" x14ac:dyDescent="0.2">
      <c r="A18" s="96"/>
      <c r="B18" s="79"/>
      <c r="C18" s="95" t="s">
        <v>1988</v>
      </c>
      <c r="D18" s="82" t="s">
        <v>55</v>
      </c>
      <c r="E18" s="13">
        <v>44427</v>
      </c>
      <c r="F18" s="80" t="s">
        <v>1951</v>
      </c>
      <c r="G18" s="13">
        <v>44427</v>
      </c>
      <c r="H18" s="81" t="s">
        <v>1952</v>
      </c>
      <c r="I18" s="16">
        <v>82</v>
      </c>
      <c r="J18" s="16">
        <v>50</v>
      </c>
      <c r="K18" s="16">
        <v>22</v>
      </c>
      <c r="L18" s="16">
        <v>14</v>
      </c>
      <c r="M18" s="87">
        <v>22.55</v>
      </c>
      <c r="N18" s="76">
        <v>23</v>
      </c>
      <c r="O18" s="67">
        <v>2530</v>
      </c>
      <c r="P18" s="68">
        <f>Table2245236891011121314151617181920212224[[#This Row],[PEMBULATAN]]*O18</f>
        <v>58190</v>
      </c>
    </row>
    <row r="19" spans="1:16" ht="24.75" customHeight="1" x14ac:dyDescent="0.2">
      <c r="A19" s="96"/>
      <c r="B19" s="79"/>
      <c r="C19" s="95" t="s">
        <v>1989</v>
      </c>
      <c r="D19" s="82" t="s">
        <v>55</v>
      </c>
      <c r="E19" s="13">
        <v>44427</v>
      </c>
      <c r="F19" s="80" t="s">
        <v>1951</v>
      </c>
      <c r="G19" s="13">
        <v>44427</v>
      </c>
      <c r="H19" s="81" t="s">
        <v>1952</v>
      </c>
      <c r="I19" s="16">
        <v>73</v>
      </c>
      <c r="J19" s="16">
        <v>61</v>
      </c>
      <c r="K19" s="16">
        <v>23</v>
      </c>
      <c r="L19" s="16">
        <v>14</v>
      </c>
      <c r="M19" s="87">
        <v>25.604749999999999</v>
      </c>
      <c r="N19" s="76">
        <v>26</v>
      </c>
      <c r="O19" s="67">
        <v>2530</v>
      </c>
      <c r="P19" s="68">
        <f>Table2245236891011121314151617181920212224[[#This Row],[PEMBULATAN]]*O19</f>
        <v>65780</v>
      </c>
    </row>
    <row r="20" spans="1:16" ht="24.75" customHeight="1" x14ac:dyDescent="0.2">
      <c r="A20" s="96"/>
      <c r="B20" s="79"/>
      <c r="C20" s="95" t="s">
        <v>1990</v>
      </c>
      <c r="D20" s="82" t="s">
        <v>55</v>
      </c>
      <c r="E20" s="13">
        <v>44427</v>
      </c>
      <c r="F20" s="80" t="s">
        <v>1951</v>
      </c>
      <c r="G20" s="13">
        <v>44427</v>
      </c>
      <c r="H20" s="81" t="s">
        <v>1952</v>
      </c>
      <c r="I20" s="16">
        <v>82</v>
      </c>
      <c r="J20" s="16">
        <v>43</v>
      </c>
      <c r="K20" s="16">
        <v>23</v>
      </c>
      <c r="L20" s="16">
        <v>23</v>
      </c>
      <c r="M20" s="87">
        <v>20.2745</v>
      </c>
      <c r="N20" s="76">
        <v>23</v>
      </c>
      <c r="O20" s="67">
        <v>2530</v>
      </c>
      <c r="P20" s="68">
        <f>Table2245236891011121314151617181920212224[[#This Row],[PEMBULATAN]]*O20</f>
        <v>58190</v>
      </c>
    </row>
    <row r="21" spans="1:16" ht="24.75" customHeight="1" x14ac:dyDescent="0.2">
      <c r="A21" s="96"/>
      <c r="B21" s="79"/>
      <c r="C21" s="95" t="s">
        <v>1991</v>
      </c>
      <c r="D21" s="82" t="s">
        <v>55</v>
      </c>
      <c r="E21" s="13">
        <v>44427</v>
      </c>
      <c r="F21" s="80" t="s">
        <v>1951</v>
      </c>
      <c r="G21" s="13">
        <v>44427</v>
      </c>
      <c r="H21" s="81" t="s">
        <v>1952</v>
      </c>
      <c r="I21" s="16">
        <v>80</v>
      </c>
      <c r="J21" s="16">
        <v>70</v>
      </c>
      <c r="K21" s="16">
        <v>28</v>
      </c>
      <c r="L21" s="16">
        <v>15</v>
      </c>
      <c r="M21" s="87">
        <v>39.200000000000003</v>
      </c>
      <c r="N21" s="76">
        <v>39</v>
      </c>
      <c r="O21" s="67">
        <v>2530</v>
      </c>
      <c r="P21" s="68">
        <f>Table2245236891011121314151617181920212224[[#This Row],[PEMBULATAN]]*O21</f>
        <v>98670</v>
      </c>
    </row>
    <row r="22" spans="1:16" ht="24.75" customHeight="1" x14ac:dyDescent="0.2">
      <c r="A22" s="96"/>
      <c r="B22" s="79"/>
      <c r="C22" s="95" t="s">
        <v>1992</v>
      </c>
      <c r="D22" s="82" t="s">
        <v>55</v>
      </c>
      <c r="E22" s="13">
        <v>44427</v>
      </c>
      <c r="F22" s="80" t="s">
        <v>1951</v>
      </c>
      <c r="G22" s="13">
        <v>44427</v>
      </c>
      <c r="H22" s="81" t="s">
        <v>1952</v>
      </c>
      <c r="I22" s="16">
        <v>87</v>
      </c>
      <c r="J22" s="16">
        <v>50</v>
      </c>
      <c r="K22" s="16">
        <v>26</v>
      </c>
      <c r="L22" s="16">
        <v>18</v>
      </c>
      <c r="M22" s="87">
        <v>28.274999999999999</v>
      </c>
      <c r="N22" s="76">
        <v>28</v>
      </c>
      <c r="O22" s="67">
        <v>2530</v>
      </c>
      <c r="P22" s="68">
        <f>Table2245236891011121314151617181920212224[[#This Row],[PEMBULATAN]]*O22</f>
        <v>70840</v>
      </c>
    </row>
    <row r="23" spans="1:16" ht="24.75" customHeight="1" x14ac:dyDescent="0.2">
      <c r="A23" s="96"/>
      <c r="B23" s="79"/>
      <c r="C23" s="95" t="s">
        <v>1993</v>
      </c>
      <c r="D23" s="82" t="s">
        <v>55</v>
      </c>
      <c r="E23" s="13">
        <v>44427</v>
      </c>
      <c r="F23" s="80" t="s">
        <v>1951</v>
      </c>
      <c r="G23" s="13">
        <v>44427</v>
      </c>
      <c r="H23" s="81" t="s">
        <v>1952</v>
      </c>
      <c r="I23" s="16">
        <v>90</v>
      </c>
      <c r="J23" s="16">
        <v>32</v>
      </c>
      <c r="K23" s="16">
        <v>44</v>
      </c>
      <c r="L23" s="16">
        <v>13</v>
      </c>
      <c r="M23" s="87">
        <v>31.68</v>
      </c>
      <c r="N23" s="76">
        <v>32</v>
      </c>
      <c r="O23" s="67">
        <v>2530</v>
      </c>
      <c r="P23" s="68">
        <f>Table2245236891011121314151617181920212224[[#This Row],[PEMBULATAN]]*O23</f>
        <v>80960</v>
      </c>
    </row>
    <row r="24" spans="1:16" ht="24.75" customHeight="1" x14ac:dyDescent="0.2">
      <c r="A24" s="96"/>
      <c r="B24" s="79"/>
      <c r="C24" s="95" t="s">
        <v>1994</v>
      </c>
      <c r="D24" s="82" t="s">
        <v>55</v>
      </c>
      <c r="E24" s="13">
        <v>44427</v>
      </c>
      <c r="F24" s="80" t="s">
        <v>1951</v>
      </c>
      <c r="G24" s="13">
        <v>44427</v>
      </c>
      <c r="H24" s="81" t="s">
        <v>1952</v>
      </c>
      <c r="I24" s="16">
        <v>90</v>
      </c>
      <c r="J24" s="16">
        <v>72</v>
      </c>
      <c r="K24" s="16">
        <v>54</v>
      </c>
      <c r="L24" s="16">
        <v>18</v>
      </c>
      <c r="M24" s="87">
        <v>87.48</v>
      </c>
      <c r="N24" s="76">
        <v>88</v>
      </c>
      <c r="O24" s="67">
        <v>2530</v>
      </c>
      <c r="P24" s="68">
        <f>Table2245236891011121314151617181920212224[[#This Row],[PEMBULATAN]]*O24</f>
        <v>222640</v>
      </c>
    </row>
    <row r="25" spans="1:16" ht="24.75" customHeight="1" x14ac:dyDescent="0.2">
      <c r="A25" s="96"/>
      <c r="B25" s="79"/>
      <c r="C25" s="95" t="s">
        <v>1995</v>
      </c>
      <c r="D25" s="82" t="s">
        <v>55</v>
      </c>
      <c r="E25" s="13">
        <v>44427</v>
      </c>
      <c r="F25" s="80" t="s">
        <v>1951</v>
      </c>
      <c r="G25" s="13">
        <v>44427</v>
      </c>
      <c r="H25" s="81" t="s">
        <v>1952</v>
      </c>
      <c r="I25" s="16">
        <v>92</v>
      </c>
      <c r="J25" s="16">
        <v>60</v>
      </c>
      <c r="K25" s="16">
        <v>43</v>
      </c>
      <c r="L25" s="16">
        <v>24</v>
      </c>
      <c r="M25" s="87">
        <v>59.34</v>
      </c>
      <c r="N25" s="76">
        <v>60</v>
      </c>
      <c r="O25" s="67">
        <v>2530</v>
      </c>
      <c r="P25" s="68">
        <f>Table2245236891011121314151617181920212224[[#This Row],[PEMBULATAN]]*O25</f>
        <v>151800</v>
      </c>
    </row>
    <row r="26" spans="1:16" ht="24.75" customHeight="1" x14ac:dyDescent="0.2">
      <c r="A26" s="96"/>
      <c r="B26" s="79"/>
      <c r="C26" s="95" t="s">
        <v>1996</v>
      </c>
      <c r="D26" s="82" t="s">
        <v>55</v>
      </c>
      <c r="E26" s="13">
        <v>44427</v>
      </c>
      <c r="F26" s="80" t="s">
        <v>1951</v>
      </c>
      <c r="G26" s="13">
        <v>44427</v>
      </c>
      <c r="H26" s="81" t="s">
        <v>1952</v>
      </c>
      <c r="I26" s="16">
        <v>66</v>
      </c>
      <c r="J26" s="16">
        <v>89</v>
      </c>
      <c r="K26" s="16">
        <v>32</v>
      </c>
      <c r="L26" s="16">
        <v>12</v>
      </c>
      <c r="M26" s="87">
        <v>46.991999999999997</v>
      </c>
      <c r="N26" s="76">
        <v>47</v>
      </c>
      <c r="O26" s="67">
        <v>2530</v>
      </c>
      <c r="P26" s="68">
        <f>Table2245236891011121314151617181920212224[[#This Row],[PEMBULATAN]]*O26</f>
        <v>118910</v>
      </c>
    </row>
    <row r="27" spans="1:16" ht="24.75" customHeight="1" x14ac:dyDescent="0.2">
      <c r="A27" s="96"/>
      <c r="B27" s="79"/>
      <c r="C27" s="95" t="s">
        <v>1997</v>
      </c>
      <c r="D27" s="82" t="s">
        <v>55</v>
      </c>
      <c r="E27" s="13">
        <v>44427</v>
      </c>
      <c r="F27" s="80" t="s">
        <v>1951</v>
      </c>
      <c r="G27" s="13">
        <v>44427</v>
      </c>
      <c r="H27" s="81" t="s">
        <v>1952</v>
      </c>
      <c r="I27" s="16">
        <v>76</v>
      </c>
      <c r="J27" s="16">
        <v>43</v>
      </c>
      <c r="K27" s="16">
        <v>20</v>
      </c>
      <c r="L27" s="16">
        <v>7</v>
      </c>
      <c r="M27" s="87">
        <v>16.34</v>
      </c>
      <c r="N27" s="76">
        <v>17</v>
      </c>
      <c r="O27" s="67">
        <v>2530</v>
      </c>
      <c r="P27" s="68">
        <f>Table2245236891011121314151617181920212224[[#This Row],[PEMBULATAN]]*O27</f>
        <v>43010</v>
      </c>
    </row>
    <row r="28" spans="1:16" ht="24.75" customHeight="1" x14ac:dyDescent="0.2">
      <c r="A28" s="96"/>
      <c r="B28" s="79"/>
      <c r="C28" s="95" t="s">
        <v>1998</v>
      </c>
      <c r="D28" s="82" t="s">
        <v>55</v>
      </c>
      <c r="E28" s="13">
        <v>44427</v>
      </c>
      <c r="F28" s="80" t="s">
        <v>1951</v>
      </c>
      <c r="G28" s="13">
        <v>44427</v>
      </c>
      <c r="H28" s="81" t="s">
        <v>1952</v>
      </c>
      <c r="I28" s="16">
        <v>56</v>
      </c>
      <c r="J28" s="16">
        <v>40</v>
      </c>
      <c r="K28" s="16">
        <v>20</v>
      </c>
      <c r="L28" s="16">
        <v>6</v>
      </c>
      <c r="M28" s="87">
        <v>11.2</v>
      </c>
      <c r="N28" s="76">
        <v>11</v>
      </c>
      <c r="O28" s="67">
        <v>2530</v>
      </c>
      <c r="P28" s="68">
        <f>Table2245236891011121314151617181920212224[[#This Row],[PEMBULATAN]]*O28</f>
        <v>27830</v>
      </c>
    </row>
    <row r="29" spans="1:16" ht="24.75" customHeight="1" x14ac:dyDescent="0.2">
      <c r="A29" s="96"/>
      <c r="B29" s="79"/>
      <c r="C29" s="95" t="s">
        <v>1999</v>
      </c>
      <c r="D29" s="82" t="s">
        <v>55</v>
      </c>
      <c r="E29" s="13">
        <v>44427</v>
      </c>
      <c r="F29" s="80" t="s">
        <v>1951</v>
      </c>
      <c r="G29" s="13">
        <v>44427</v>
      </c>
      <c r="H29" s="81" t="s">
        <v>1952</v>
      </c>
      <c r="I29" s="16">
        <v>82</v>
      </c>
      <c r="J29" s="16">
        <v>52</v>
      </c>
      <c r="K29" s="16">
        <v>22</v>
      </c>
      <c r="L29" s="16">
        <v>22</v>
      </c>
      <c r="M29" s="87">
        <v>23.452000000000002</v>
      </c>
      <c r="N29" s="76">
        <v>24</v>
      </c>
      <c r="O29" s="67">
        <v>2530</v>
      </c>
      <c r="P29" s="68">
        <f>Table2245236891011121314151617181920212224[[#This Row],[PEMBULATAN]]*O29</f>
        <v>60720</v>
      </c>
    </row>
    <row r="30" spans="1:16" ht="24.75" customHeight="1" x14ac:dyDescent="0.2">
      <c r="A30" s="96"/>
      <c r="B30" s="79"/>
      <c r="C30" s="95" t="s">
        <v>2000</v>
      </c>
      <c r="D30" s="82" t="s">
        <v>55</v>
      </c>
      <c r="E30" s="13">
        <v>44427</v>
      </c>
      <c r="F30" s="80" t="s">
        <v>1951</v>
      </c>
      <c r="G30" s="13">
        <v>44427</v>
      </c>
      <c r="H30" s="81" t="s">
        <v>1952</v>
      </c>
      <c r="I30" s="16">
        <v>76</v>
      </c>
      <c r="J30" s="16">
        <v>43</v>
      </c>
      <c r="K30" s="16">
        <v>22</v>
      </c>
      <c r="L30" s="16">
        <v>10</v>
      </c>
      <c r="M30" s="87">
        <v>17.974</v>
      </c>
      <c r="N30" s="76">
        <v>18</v>
      </c>
      <c r="O30" s="67">
        <v>2530</v>
      </c>
      <c r="P30" s="68">
        <f>Table2245236891011121314151617181920212224[[#This Row],[PEMBULATAN]]*O30</f>
        <v>45540</v>
      </c>
    </row>
    <row r="31" spans="1:16" ht="24.75" customHeight="1" x14ac:dyDescent="0.2">
      <c r="A31" s="96"/>
      <c r="B31" s="79"/>
      <c r="C31" s="95" t="s">
        <v>2001</v>
      </c>
      <c r="D31" s="82" t="s">
        <v>55</v>
      </c>
      <c r="E31" s="13">
        <v>44427</v>
      </c>
      <c r="F31" s="80" t="s">
        <v>1951</v>
      </c>
      <c r="G31" s="13">
        <v>44427</v>
      </c>
      <c r="H31" s="81" t="s">
        <v>1952</v>
      </c>
      <c r="I31" s="16">
        <v>87</v>
      </c>
      <c r="J31" s="16">
        <v>60</v>
      </c>
      <c r="K31" s="16">
        <v>23</v>
      </c>
      <c r="L31" s="16">
        <v>13</v>
      </c>
      <c r="M31" s="87">
        <v>30.015000000000001</v>
      </c>
      <c r="N31" s="76">
        <v>30</v>
      </c>
      <c r="O31" s="67">
        <v>2530</v>
      </c>
      <c r="P31" s="68">
        <f>Table2245236891011121314151617181920212224[[#This Row],[PEMBULATAN]]*O31</f>
        <v>75900</v>
      </c>
    </row>
    <row r="32" spans="1:16" ht="24.75" customHeight="1" x14ac:dyDescent="0.2">
      <c r="A32" s="96"/>
      <c r="B32" s="79"/>
      <c r="C32" s="95" t="s">
        <v>2002</v>
      </c>
      <c r="D32" s="82" t="s">
        <v>55</v>
      </c>
      <c r="E32" s="13">
        <v>44427</v>
      </c>
      <c r="F32" s="80" t="s">
        <v>1951</v>
      </c>
      <c r="G32" s="13">
        <v>44427</v>
      </c>
      <c r="H32" s="81" t="s">
        <v>1952</v>
      </c>
      <c r="I32" s="16">
        <v>60</v>
      </c>
      <c r="J32" s="16">
        <v>55</v>
      </c>
      <c r="K32" s="16">
        <v>23</v>
      </c>
      <c r="L32" s="16">
        <v>4</v>
      </c>
      <c r="M32" s="87">
        <v>18.975000000000001</v>
      </c>
      <c r="N32" s="76">
        <v>19</v>
      </c>
      <c r="O32" s="67">
        <v>2530</v>
      </c>
      <c r="P32" s="68">
        <f>Table2245236891011121314151617181920212224[[#This Row],[PEMBULATAN]]*O32</f>
        <v>48070</v>
      </c>
    </row>
    <row r="33" spans="1:16" ht="24.75" customHeight="1" x14ac:dyDescent="0.2">
      <c r="A33" s="96"/>
      <c r="B33" s="79"/>
      <c r="C33" s="95" t="s">
        <v>2003</v>
      </c>
      <c r="D33" s="82" t="s">
        <v>55</v>
      </c>
      <c r="E33" s="13">
        <v>44427</v>
      </c>
      <c r="F33" s="80" t="s">
        <v>1951</v>
      </c>
      <c r="G33" s="13">
        <v>44427</v>
      </c>
      <c r="H33" s="81" t="s">
        <v>1952</v>
      </c>
      <c r="I33" s="16">
        <v>44</v>
      </c>
      <c r="J33" s="16">
        <v>33</v>
      </c>
      <c r="K33" s="16">
        <v>21</v>
      </c>
      <c r="L33" s="16">
        <v>15</v>
      </c>
      <c r="M33" s="87">
        <v>7.6230000000000002</v>
      </c>
      <c r="N33" s="76">
        <v>15</v>
      </c>
      <c r="O33" s="67">
        <v>2530</v>
      </c>
      <c r="P33" s="68">
        <f>Table2245236891011121314151617181920212224[[#This Row],[PEMBULATAN]]*O33</f>
        <v>37950</v>
      </c>
    </row>
    <row r="34" spans="1:16" ht="24.75" customHeight="1" x14ac:dyDescent="0.2">
      <c r="A34" s="96"/>
      <c r="B34" s="79"/>
      <c r="C34" s="95" t="s">
        <v>2004</v>
      </c>
      <c r="D34" s="82" t="s">
        <v>55</v>
      </c>
      <c r="E34" s="13">
        <v>44427</v>
      </c>
      <c r="F34" s="80" t="s">
        <v>1951</v>
      </c>
      <c r="G34" s="13">
        <v>44427</v>
      </c>
      <c r="H34" s="81" t="s">
        <v>1952</v>
      </c>
      <c r="I34" s="16">
        <v>109</v>
      </c>
      <c r="J34" s="16">
        <v>87</v>
      </c>
      <c r="K34" s="16">
        <v>33</v>
      </c>
      <c r="L34" s="16">
        <v>21</v>
      </c>
      <c r="M34" s="87">
        <v>78.234750000000005</v>
      </c>
      <c r="N34" s="76">
        <v>78</v>
      </c>
      <c r="O34" s="67">
        <v>2530</v>
      </c>
      <c r="P34" s="68">
        <f>Table2245236891011121314151617181920212224[[#This Row],[PEMBULATAN]]*O34</f>
        <v>197340</v>
      </c>
    </row>
    <row r="35" spans="1:16" ht="24.75" customHeight="1" x14ac:dyDescent="0.2">
      <c r="A35" s="96"/>
      <c r="B35" s="79"/>
      <c r="C35" s="95" t="s">
        <v>2005</v>
      </c>
      <c r="D35" s="82" t="s">
        <v>55</v>
      </c>
      <c r="E35" s="13">
        <v>44427</v>
      </c>
      <c r="F35" s="80" t="s">
        <v>1951</v>
      </c>
      <c r="G35" s="13">
        <v>44427</v>
      </c>
      <c r="H35" s="81" t="s">
        <v>1952</v>
      </c>
      <c r="I35" s="16">
        <v>68</v>
      </c>
      <c r="J35" s="16">
        <v>98</v>
      </c>
      <c r="K35" s="16">
        <v>44</v>
      </c>
      <c r="L35" s="16">
        <v>18</v>
      </c>
      <c r="M35" s="87">
        <v>73.304000000000002</v>
      </c>
      <c r="N35" s="76">
        <v>74</v>
      </c>
      <c r="O35" s="67">
        <v>2530</v>
      </c>
      <c r="P35" s="68">
        <f>Table2245236891011121314151617181920212224[[#This Row],[PEMBULATAN]]*O35</f>
        <v>187220</v>
      </c>
    </row>
    <row r="36" spans="1:16" ht="24.75" customHeight="1" x14ac:dyDescent="0.2">
      <c r="A36" s="96"/>
      <c r="B36" s="79"/>
      <c r="C36" s="95" t="s">
        <v>2006</v>
      </c>
      <c r="D36" s="82" t="s">
        <v>55</v>
      </c>
      <c r="E36" s="13">
        <v>44427</v>
      </c>
      <c r="F36" s="80" t="s">
        <v>1951</v>
      </c>
      <c r="G36" s="13">
        <v>44427</v>
      </c>
      <c r="H36" s="81" t="s">
        <v>1952</v>
      </c>
      <c r="I36" s="16">
        <v>108</v>
      </c>
      <c r="J36" s="16">
        <v>66</v>
      </c>
      <c r="K36" s="16">
        <v>55</v>
      </c>
      <c r="L36" s="16">
        <v>15</v>
      </c>
      <c r="M36" s="87">
        <v>98.01</v>
      </c>
      <c r="N36" s="76">
        <v>98</v>
      </c>
      <c r="O36" s="67">
        <v>2530</v>
      </c>
      <c r="P36" s="68">
        <f>Table2245236891011121314151617181920212224[[#This Row],[PEMBULATAN]]*O36</f>
        <v>247940</v>
      </c>
    </row>
    <row r="37" spans="1:16" ht="24.75" customHeight="1" x14ac:dyDescent="0.2">
      <c r="A37" s="96"/>
      <c r="B37" s="79"/>
      <c r="C37" s="95" t="s">
        <v>2007</v>
      </c>
      <c r="D37" s="82" t="s">
        <v>55</v>
      </c>
      <c r="E37" s="13">
        <v>44427</v>
      </c>
      <c r="F37" s="80" t="s">
        <v>1951</v>
      </c>
      <c r="G37" s="13">
        <v>44427</v>
      </c>
      <c r="H37" s="81" t="s">
        <v>1952</v>
      </c>
      <c r="I37" s="16">
        <v>87</v>
      </c>
      <c r="J37" s="16">
        <v>65</v>
      </c>
      <c r="K37" s="16">
        <v>44</v>
      </c>
      <c r="L37" s="16">
        <v>15</v>
      </c>
      <c r="M37" s="87">
        <v>62.204999999999998</v>
      </c>
      <c r="N37" s="76">
        <v>62</v>
      </c>
      <c r="O37" s="67">
        <v>2530</v>
      </c>
      <c r="P37" s="68">
        <f>Table2245236891011121314151617181920212224[[#This Row],[PEMBULATAN]]*O37</f>
        <v>156860</v>
      </c>
    </row>
    <row r="38" spans="1:16" ht="24.75" customHeight="1" x14ac:dyDescent="0.2">
      <c r="A38" s="96"/>
      <c r="B38" s="79"/>
      <c r="C38" s="95" t="s">
        <v>2008</v>
      </c>
      <c r="D38" s="82" t="s">
        <v>55</v>
      </c>
      <c r="E38" s="13">
        <v>44427</v>
      </c>
      <c r="F38" s="80" t="s">
        <v>1951</v>
      </c>
      <c r="G38" s="13">
        <v>44427</v>
      </c>
      <c r="H38" s="81" t="s">
        <v>1952</v>
      </c>
      <c r="I38" s="16">
        <v>98</v>
      </c>
      <c r="J38" s="16">
        <v>76</v>
      </c>
      <c r="K38" s="16">
        <v>32</v>
      </c>
      <c r="L38" s="16">
        <v>18</v>
      </c>
      <c r="M38" s="87">
        <v>59.584000000000003</v>
      </c>
      <c r="N38" s="76">
        <v>60</v>
      </c>
      <c r="O38" s="67">
        <v>2530</v>
      </c>
      <c r="P38" s="68">
        <f>Table2245236891011121314151617181920212224[[#This Row],[PEMBULATAN]]*O38</f>
        <v>151800</v>
      </c>
    </row>
    <row r="39" spans="1:16" ht="24.75" customHeight="1" x14ac:dyDescent="0.2">
      <c r="A39" s="96"/>
      <c r="B39" s="79"/>
      <c r="C39" s="95" t="s">
        <v>2009</v>
      </c>
      <c r="D39" s="82" t="s">
        <v>55</v>
      </c>
      <c r="E39" s="13">
        <v>44427</v>
      </c>
      <c r="F39" s="80" t="s">
        <v>1951</v>
      </c>
      <c r="G39" s="13">
        <v>44427</v>
      </c>
      <c r="H39" s="81" t="s">
        <v>1952</v>
      </c>
      <c r="I39" s="16">
        <v>40</v>
      </c>
      <c r="J39" s="16">
        <v>55</v>
      </c>
      <c r="K39" s="16">
        <v>21</v>
      </c>
      <c r="L39" s="16">
        <v>4</v>
      </c>
      <c r="M39" s="87">
        <v>11.55</v>
      </c>
      <c r="N39" s="76">
        <v>12</v>
      </c>
      <c r="O39" s="67">
        <v>2530</v>
      </c>
      <c r="P39" s="68">
        <f>Table2245236891011121314151617181920212224[[#This Row],[PEMBULATAN]]*O39</f>
        <v>30360</v>
      </c>
    </row>
    <row r="40" spans="1:16" ht="24.75" customHeight="1" x14ac:dyDescent="0.2">
      <c r="A40" s="96"/>
      <c r="B40" s="79"/>
      <c r="C40" s="95" t="s">
        <v>2010</v>
      </c>
      <c r="D40" s="82" t="s">
        <v>55</v>
      </c>
      <c r="E40" s="13">
        <v>44427</v>
      </c>
      <c r="F40" s="80" t="s">
        <v>1951</v>
      </c>
      <c r="G40" s="13">
        <v>44427</v>
      </c>
      <c r="H40" s="81" t="s">
        <v>1952</v>
      </c>
      <c r="I40" s="16">
        <v>98</v>
      </c>
      <c r="J40" s="16">
        <v>65</v>
      </c>
      <c r="K40" s="16">
        <v>33</v>
      </c>
      <c r="L40" s="16">
        <v>8</v>
      </c>
      <c r="M40" s="87">
        <v>52.552500000000002</v>
      </c>
      <c r="N40" s="76">
        <v>53</v>
      </c>
      <c r="O40" s="67">
        <v>2530</v>
      </c>
      <c r="P40" s="68">
        <f>Table2245236891011121314151617181920212224[[#This Row],[PEMBULATAN]]*O40</f>
        <v>134090</v>
      </c>
    </row>
    <row r="41" spans="1:16" ht="24.75" customHeight="1" x14ac:dyDescent="0.2">
      <c r="A41" s="96"/>
      <c r="B41" s="79"/>
      <c r="C41" s="95" t="s">
        <v>2011</v>
      </c>
      <c r="D41" s="82" t="s">
        <v>55</v>
      </c>
      <c r="E41" s="13">
        <v>44427</v>
      </c>
      <c r="F41" s="80" t="s">
        <v>1951</v>
      </c>
      <c r="G41" s="13">
        <v>44427</v>
      </c>
      <c r="H41" s="81" t="s">
        <v>1952</v>
      </c>
      <c r="I41" s="16">
        <v>90</v>
      </c>
      <c r="J41" s="16">
        <v>66</v>
      </c>
      <c r="K41" s="16">
        <v>43</v>
      </c>
      <c r="L41" s="16">
        <v>11</v>
      </c>
      <c r="M41" s="87">
        <v>63.854999999999997</v>
      </c>
      <c r="N41" s="76">
        <v>64</v>
      </c>
      <c r="O41" s="67">
        <v>2530</v>
      </c>
      <c r="P41" s="68">
        <f>Table2245236891011121314151617181920212224[[#This Row],[PEMBULATAN]]*O41</f>
        <v>161920</v>
      </c>
    </row>
    <row r="42" spans="1:16" ht="24.75" customHeight="1" x14ac:dyDescent="0.2">
      <c r="A42" s="96"/>
      <c r="B42" s="79"/>
      <c r="C42" s="95" t="s">
        <v>2012</v>
      </c>
      <c r="D42" s="82" t="s">
        <v>55</v>
      </c>
      <c r="E42" s="13">
        <v>44427</v>
      </c>
      <c r="F42" s="80" t="s">
        <v>1951</v>
      </c>
      <c r="G42" s="13">
        <v>44427</v>
      </c>
      <c r="H42" s="81" t="s">
        <v>1952</v>
      </c>
      <c r="I42" s="16">
        <v>50</v>
      </c>
      <c r="J42" s="16">
        <v>65</v>
      </c>
      <c r="K42" s="16">
        <v>33</v>
      </c>
      <c r="L42" s="16">
        <v>9</v>
      </c>
      <c r="M42" s="87">
        <v>26.8125</v>
      </c>
      <c r="N42" s="76">
        <v>27</v>
      </c>
      <c r="O42" s="67">
        <v>2530</v>
      </c>
      <c r="P42" s="68">
        <f>Table2245236891011121314151617181920212224[[#This Row],[PEMBULATAN]]*O42</f>
        <v>68310</v>
      </c>
    </row>
    <row r="43" spans="1:16" ht="24.75" customHeight="1" x14ac:dyDescent="0.2">
      <c r="A43" s="96"/>
      <c r="B43" s="79"/>
      <c r="C43" s="95" t="s">
        <v>2013</v>
      </c>
      <c r="D43" s="82" t="s">
        <v>55</v>
      </c>
      <c r="E43" s="13">
        <v>44427</v>
      </c>
      <c r="F43" s="80" t="s">
        <v>1951</v>
      </c>
      <c r="G43" s="13">
        <v>44427</v>
      </c>
      <c r="H43" s="81" t="s">
        <v>1952</v>
      </c>
      <c r="I43" s="16">
        <v>90</v>
      </c>
      <c r="J43" s="16">
        <v>87</v>
      </c>
      <c r="K43" s="16">
        <v>13</v>
      </c>
      <c r="L43" s="16">
        <v>4</v>
      </c>
      <c r="M43" s="87">
        <v>25.447500000000002</v>
      </c>
      <c r="N43" s="76">
        <v>26</v>
      </c>
      <c r="O43" s="67">
        <v>2530</v>
      </c>
      <c r="P43" s="68">
        <f>Table2245236891011121314151617181920212224[[#This Row],[PEMBULATAN]]*O43</f>
        <v>65780</v>
      </c>
    </row>
    <row r="44" spans="1:16" ht="24.75" customHeight="1" x14ac:dyDescent="0.2">
      <c r="A44" s="96"/>
      <c r="B44" s="79"/>
      <c r="C44" s="95" t="s">
        <v>2014</v>
      </c>
      <c r="D44" s="82" t="s">
        <v>55</v>
      </c>
      <c r="E44" s="13">
        <v>44427</v>
      </c>
      <c r="F44" s="80" t="s">
        <v>1951</v>
      </c>
      <c r="G44" s="13">
        <v>44427</v>
      </c>
      <c r="H44" s="81" t="s">
        <v>1952</v>
      </c>
      <c r="I44" s="16">
        <v>104</v>
      </c>
      <c r="J44" s="16">
        <v>33</v>
      </c>
      <c r="K44" s="16">
        <v>87</v>
      </c>
      <c r="L44" s="16">
        <v>9</v>
      </c>
      <c r="M44" s="87">
        <v>74.646000000000001</v>
      </c>
      <c r="N44" s="76">
        <v>75</v>
      </c>
      <c r="O44" s="67">
        <v>2530</v>
      </c>
      <c r="P44" s="68">
        <f>Table2245236891011121314151617181920212224[[#This Row],[PEMBULATAN]]*O44</f>
        <v>189750</v>
      </c>
    </row>
    <row r="45" spans="1:16" ht="24.75" customHeight="1" x14ac:dyDescent="0.2">
      <c r="A45" s="96"/>
      <c r="B45" s="79"/>
      <c r="C45" s="95" t="s">
        <v>2015</v>
      </c>
      <c r="D45" s="82" t="s">
        <v>55</v>
      </c>
      <c r="E45" s="13">
        <v>44427</v>
      </c>
      <c r="F45" s="80" t="s">
        <v>1951</v>
      </c>
      <c r="G45" s="13">
        <v>44427</v>
      </c>
      <c r="H45" s="81" t="s">
        <v>1952</v>
      </c>
      <c r="I45" s="16">
        <v>89</v>
      </c>
      <c r="J45" s="16">
        <v>76</v>
      </c>
      <c r="K45" s="16">
        <v>44</v>
      </c>
      <c r="L45" s="16">
        <v>21</v>
      </c>
      <c r="M45" s="87">
        <v>74.403999999999996</v>
      </c>
      <c r="N45" s="76">
        <v>75</v>
      </c>
      <c r="O45" s="67">
        <v>2530</v>
      </c>
      <c r="P45" s="68">
        <f>Table2245236891011121314151617181920212224[[#This Row],[PEMBULATAN]]*O45</f>
        <v>189750</v>
      </c>
    </row>
    <row r="46" spans="1:16" ht="24.75" customHeight="1" x14ac:dyDescent="0.2">
      <c r="A46" s="96"/>
      <c r="B46" s="79"/>
      <c r="C46" s="95" t="s">
        <v>2016</v>
      </c>
      <c r="D46" s="82" t="s">
        <v>55</v>
      </c>
      <c r="E46" s="13">
        <v>44427</v>
      </c>
      <c r="F46" s="80" t="s">
        <v>1951</v>
      </c>
      <c r="G46" s="13">
        <v>44427</v>
      </c>
      <c r="H46" s="81" t="s">
        <v>1952</v>
      </c>
      <c r="I46" s="16">
        <v>98</v>
      </c>
      <c r="J46" s="16">
        <v>44</v>
      </c>
      <c r="K46" s="16">
        <v>21</v>
      </c>
      <c r="L46" s="16">
        <v>13</v>
      </c>
      <c r="M46" s="87">
        <v>22.638000000000002</v>
      </c>
      <c r="N46" s="76">
        <v>23</v>
      </c>
      <c r="O46" s="67">
        <v>2530</v>
      </c>
      <c r="P46" s="68">
        <f>Table2245236891011121314151617181920212224[[#This Row],[PEMBULATAN]]*O46</f>
        <v>58190</v>
      </c>
    </row>
    <row r="47" spans="1:16" ht="24.75" customHeight="1" x14ac:dyDescent="0.2">
      <c r="A47" s="96"/>
      <c r="B47" s="79"/>
      <c r="C47" s="95" t="s">
        <v>2017</v>
      </c>
      <c r="D47" s="82" t="s">
        <v>55</v>
      </c>
      <c r="E47" s="13">
        <v>44427</v>
      </c>
      <c r="F47" s="80" t="s">
        <v>1951</v>
      </c>
      <c r="G47" s="13">
        <v>44427</v>
      </c>
      <c r="H47" s="81" t="s">
        <v>1952</v>
      </c>
      <c r="I47" s="16">
        <v>102</v>
      </c>
      <c r="J47" s="16">
        <v>88</v>
      </c>
      <c r="K47" s="16">
        <v>33</v>
      </c>
      <c r="L47" s="16">
        <v>23</v>
      </c>
      <c r="M47" s="87">
        <v>74.052000000000007</v>
      </c>
      <c r="N47" s="76">
        <v>74</v>
      </c>
      <c r="O47" s="67">
        <v>2530</v>
      </c>
      <c r="P47" s="68">
        <f>Table2245236891011121314151617181920212224[[#This Row],[PEMBULATAN]]*O47</f>
        <v>187220</v>
      </c>
    </row>
    <row r="48" spans="1:16" ht="24.75" customHeight="1" x14ac:dyDescent="0.2">
      <c r="A48" s="96"/>
      <c r="B48" s="79"/>
      <c r="C48" s="95" t="s">
        <v>2018</v>
      </c>
      <c r="D48" s="82" t="s">
        <v>55</v>
      </c>
      <c r="E48" s="13">
        <v>44427</v>
      </c>
      <c r="F48" s="80" t="s">
        <v>1951</v>
      </c>
      <c r="G48" s="13">
        <v>44427</v>
      </c>
      <c r="H48" s="81" t="s">
        <v>1952</v>
      </c>
      <c r="I48" s="16">
        <v>98</v>
      </c>
      <c r="J48" s="16">
        <v>76</v>
      </c>
      <c r="K48" s="16">
        <v>33</v>
      </c>
      <c r="L48" s="16">
        <v>23</v>
      </c>
      <c r="M48" s="87">
        <v>61.445999999999998</v>
      </c>
      <c r="N48" s="76">
        <v>62</v>
      </c>
      <c r="O48" s="67">
        <v>2530</v>
      </c>
      <c r="P48" s="68">
        <f>Table2245236891011121314151617181920212224[[#This Row],[PEMBULATAN]]*O48</f>
        <v>156860</v>
      </c>
    </row>
    <row r="49" spans="1:16" ht="24.75" customHeight="1" x14ac:dyDescent="0.2">
      <c r="A49" s="96"/>
      <c r="B49" s="79"/>
      <c r="C49" s="95" t="s">
        <v>2019</v>
      </c>
      <c r="D49" s="82" t="s">
        <v>55</v>
      </c>
      <c r="E49" s="13">
        <v>44427</v>
      </c>
      <c r="F49" s="80" t="s">
        <v>1951</v>
      </c>
      <c r="G49" s="13">
        <v>44427</v>
      </c>
      <c r="H49" s="81" t="s">
        <v>1952</v>
      </c>
      <c r="I49" s="16">
        <v>65</v>
      </c>
      <c r="J49" s="16">
        <v>56</v>
      </c>
      <c r="K49" s="16">
        <v>15</v>
      </c>
      <c r="L49" s="16">
        <v>5</v>
      </c>
      <c r="M49" s="87">
        <v>13.65</v>
      </c>
      <c r="N49" s="76">
        <v>14</v>
      </c>
      <c r="O49" s="67">
        <v>2530</v>
      </c>
      <c r="P49" s="68">
        <f>Table2245236891011121314151617181920212224[[#This Row],[PEMBULATAN]]*O49</f>
        <v>35420</v>
      </c>
    </row>
    <row r="50" spans="1:16" ht="24.75" customHeight="1" x14ac:dyDescent="0.2">
      <c r="A50" s="96"/>
      <c r="B50" s="79"/>
      <c r="C50" s="95" t="s">
        <v>2020</v>
      </c>
      <c r="D50" s="82" t="s">
        <v>55</v>
      </c>
      <c r="E50" s="13">
        <v>44427</v>
      </c>
      <c r="F50" s="80" t="s">
        <v>1951</v>
      </c>
      <c r="G50" s="13">
        <v>44427</v>
      </c>
      <c r="H50" s="81" t="s">
        <v>1952</v>
      </c>
      <c r="I50" s="16">
        <v>40</v>
      </c>
      <c r="J50" s="16">
        <v>44</v>
      </c>
      <c r="K50" s="16">
        <v>21</v>
      </c>
      <c r="L50" s="16">
        <v>2</v>
      </c>
      <c r="M50" s="87">
        <v>9.24</v>
      </c>
      <c r="N50" s="76">
        <v>9</v>
      </c>
      <c r="O50" s="67">
        <v>2530</v>
      </c>
      <c r="P50" s="68">
        <f>Table2245236891011121314151617181920212224[[#This Row],[PEMBULATAN]]*O50</f>
        <v>22770</v>
      </c>
    </row>
    <row r="51" spans="1:16" ht="24.75" customHeight="1" x14ac:dyDescent="0.2">
      <c r="A51" s="96"/>
      <c r="B51" s="79"/>
      <c r="C51" s="95" t="s">
        <v>2021</v>
      </c>
      <c r="D51" s="82" t="s">
        <v>55</v>
      </c>
      <c r="E51" s="13">
        <v>44427</v>
      </c>
      <c r="F51" s="80" t="s">
        <v>1951</v>
      </c>
      <c r="G51" s="13">
        <v>44427</v>
      </c>
      <c r="H51" s="81" t="s">
        <v>1952</v>
      </c>
      <c r="I51" s="16">
        <v>30</v>
      </c>
      <c r="J51" s="16">
        <v>21</v>
      </c>
      <c r="K51" s="16">
        <v>31</v>
      </c>
      <c r="L51" s="16">
        <v>3</v>
      </c>
      <c r="M51" s="87">
        <v>4.8825000000000003</v>
      </c>
      <c r="N51" s="76">
        <v>5</v>
      </c>
      <c r="O51" s="67">
        <v>2530</v>
      </c>
      <c r="P51" s="68">
        <f>Table2245236891011121314151617181920212224[[#This Row],[PEMBULATAN]]*O51</f>
        <v>12650</v>
      </c>
    </row>
    <row r="52" spans="1:16" ht="24.75" customHeight="1" x14ac:dyDescent="0.2">
      <c r="A52" s="96"/>
      <c r="B52" s="79"/>
      <c r="C52" s="95" t="s">
        <v>2022</v>
      </c>
      <c r="D52" s="82" t="s">
        <v>55</v>
      </c>
      <c r="E52" s="13">
        <v>44427</v>
      </c>
      <c r="F52" s="80" t="s">
        <v>1951</v>
      </c>
      <c r="G52" s="13">
        <v>44427</v>
      </c>
      <c r="H52" s="81" t="s">
        <v>1952</v>
      </c>
      <c r="I52" s="16">
        <v>66</v>
      </c>
      <c r="J52" s="16">
        <v>98</v>
      </c>
      <c r="K52" s="16">
        <v>12</v>
      </c>
      <c r="L52" s="16">
        <v>24</v>
      </c>
      <c r="M52" s="87">
        <v>19.404</v>
      </c>
      <c r="N52" s="76">
        <v>24</v>
      </c>
      <c r="O52" s="67">
        <v>2530</v>
      </c>
      <c r="P52" s="68">
        <f>Table2245236891011121314151617181920212224[[#This Row],[PEMBULATAN]]*O52</f>
        <v>60720</v>
      </c>
    </row>
    <row r="53" spans="1:16" ht="24.75" customHeight="1" x14ac:dyDescent="0.2">
      <c r="A53" s="96"/>
      <c r="B53" s="79"/>
      <c r="C53" s="95" t="s">
        <v>2023</v>
      </c>
      <c r="D53" s="82" t="s">
        <v>55</v>
      </c>
      <c r="E53" s="13">
        <v>44427</v>
      </c>
      <c r="F53" s="80" t="s">
        <v>1951</v>
      </c>
      <c r="G53" s="13">
        <v>44427</v>
      </c>
      <c r="H53" s="81" t="s">
        <v>1952</v>
      </c>
      <c r="I53" s="16">
        <v>60</v>
      </c>
      <c r="J53" s="16">
        <v>43</v>
      </c>
      <c r="K53" s="16">
        <v>23</v>
      </c>
      <c r="L53" s="16">
        <v>1</v>
      </c>
      <c r="M53" s="87">
        <v>14.835000000000001</v>
      </c>
      <c r="N53" s="76">
        <v>15</v>
      </c>
      <c r="O53" s="67">
        <v>2530</v>
      </c>
      <c r="P53" s="68">
        <f>Table2245236891011121314151617181920212224[[#This Row],[PEMBULATAN]]*O53</f>
        <v>37950</v>
      </c>
    </row>
    <row r="54" spans="1:16" ht="24.75" customHeight="1" x14ac:dyDescent="0.2">
      <c r="A54" s="96"/>
      <c r="B54" s="79"/>
      <c r="C54" s="95" t="s">
        <v>2024</v>
      </c>
      <c r="D54" s="82" t="s">
        <v>55</v>
      </c>
      <c r="E54" s="13">
        <v>44427</v>
      </c>
      <c r="F54" s="80" t="s">
        <v>1951</v>
      </c>
      <c r="G54" s="13">
        <v>44427</v>
      </c>
      <c r="H54" s="81" t="s">
        <v>1952</v>
      </c>
      <c r="I54" s="16">
        <v>87</v>
      </c>
      <c r="J54" s="16">
        <v>96</v>
      </c>
      <c r="K54" s="16">
        <v>34</v>
      </c>
      <c r="L54" s="16">
        <v>7</v>
      </c>
      <c r="M54" s="87">
        <v>70.992000000000004</v>
      </c>
      <c r="N54" s="76">
        <v>71</v>
      </c>
      <c r="O54" s="67">
        <v>2530</v>
      </c>
      <c r="P54" s="68">
        <f>Table2245236891011121314151617181920212224[[#This Row],[PEMBULATAN]]*O54</f>
        <v>179630</v>
      </c>
    </row>
    <row r="55" spans="1:16" ht="24.75" customHeight="1" x14ac:dyDescent="0.2">
      <c r="A55" s="96"/>
      <c r="B55" s="79"/>
      <c r="C55" s="95" t="s">
        <v>2025</v>
      </c>
      <c r="D55" s="82" t="s">
        <v>55</v>
      </c>
      <c r="E55" s="13">
        <v>44427</v>
      </c>
      <c r="F55" s="80" t="s">
        <v>1951</v>
      </c>
      <c r="G55" s="13">
        <v>44427</v>
      </c>
      <c r="H55" s="81" t="s">
        <v>1952</v>
      </c>
      <c r="I55" s="16">
        <v>90</v>
      </c>
      <c r="J55" s="16">
        <v>76</v>
      </c>
      <c r="K55" s="16">
        <v>43</v>
      </c>
      <c r="L55" s="16">
        <v>9</v>
      </c>
      <c r="M55" s="87">
        <v>73.53</v>
      </c>
      <c r="N55" s="76">
        <v>74</v>
      </c>
      <c r="O55" s="67">
        <v>2530</v>
      </c>
      <c r="P55" s="68">
        <f>Table2245236891011121314151617181920212224[[#This Row],[PEMBULATAN]]*O55</f>
        <v>187220</v>
      </c>
    </row>
    <row r="56" spans="1:16" ht="24.75" customHeight="1" x14ac:dyDescent="0.2">
      <c r="A56" s="96"/>
      <c r="B56" s="79"/>
      <c r="C56" s="95" t="s">
        <v>2026</v>
      </c>
      <c r="D56" s="82" t="s">
        <v>55</v>
      </c>
      <c r="E56" s="13">
        <v>44427</v>
      </c>
      <c r="F56" s="80" t="s">
        <v>1951</v>
      </c>
      <c r="G56" s="13">
        <v>44427</v>
      </c>
      <c r="H56" s="81" t="s">
        <v>1952</v>
      </c>
      <c r="I56" s="16">
        <v>102</v>
      </c>
      <c r="J56" s="16">
        <v>66</v>
      </c>
      <c r="K56" s="16">
        <v>23</v>
      </c>
      <c r="L56" s="16">
        <v>19</v>
      </c>
      <c r="M56" s="87">
        <v>38.709000000000003</v>
      </c>
      <c r="N56" s="76">
        <v>39</v>
      </c>
      <c r="O56" s="67">
        <v>2530</v>
      </c>
      <c r="P56" s="68">
        <f>Table2245236891011121314151617181920212224[[#This Row],[PEMBULATAN]]*O56</f>
        <v>98670</v>
      </c>
    </row>
    <row r="57" spans="1:16" ht="24.75" customHeight="1" x14ac:dyDescent="0.2">
      <c r="A57" s="96"/>
      <c r="B57" s="79"/>
      <c r="C57" s="95" t="s">
        <v>2027</v>
      </c>
      <c r="D57" s="82" t="s">
        <v>55</v>
      </c>
      <c r="E57" s="13">
        <v>44427</v>
      </c>
      <c r="F57" s="80" t="s">
        <v>1951</v>
      </c>
      <c r="G57" s="13">
        <v>44427</v>
      </c>
      <c r="H57" s="81" t="s">
        <v>1952</v>
      </c>
      <c r="I57" s="16">
        <v>90</v>
      </c>
      <c r="J57" s="16">
        <v>56</v>
      </c>
      <c r="K57" s="16">
        <v>32</v>
      </c>
      <c r="L57" s="16">
        <v>6</v>
      </c>
      <c r="M57" s="87">
        <v>40.32</v>
      </c>
      <c r="N57" s="76">
        <v>41</v>
      </c>
      <c r="O57" s="67">
        <v>2530</v>
      </c>
      <c r="P57" s="68">
        <f>Table2245236891011121314151617181920212224[[#This Row],[PEMBULATAN]]*O57</f>
        <v>103730</v>
      </c>
    </row>
    <row r="58" spans="1:16" ht="24.75" customHeight="1" x14ac:dyDescent="0.2">
      <c r="A58" s="96"/>
      <c r="B58" s="79"/>
      <c r="C58" s="95" t="s">
        <v>2028</v>
      </c>
      <c r="D58" s="82" t="s">
        <v>55</v>
      </c>
      <c r="E58" s="13">
        <v>44427</v>
      </c>
      <c r="F58" s="80" t="s">
        <v>1951</v>
      </c>
      <c r="G58" s="13">
        <v>44427</v>
      </c>
      <c r="H58" s="81" t="s">
        <v>1952</v>
      </c>
      <c r="I58" s="16">
        <v>98</v>
      </c>
      <c r="J58" s="16">
        <v>76</v>
      </c>
      <c r="K58" s="16">
        <v>43</v>
      </c>
      <c r="L58" s="16">
        <v>11</v>
      </c>
      <c r="M58" s="87">
        <v>80.066000000000003</v>
      </c>
      <c r="N58" s="76">
        <v>80</v>
      </c>
      <c r="O58" s="67">
        <v>2530</v>
      </c>
      <c r="P58" s="68">
        <f>Table2245236891011121314151617181920212224[[#This Row],[PEMBULATAN]]*O58</f>
        <v>202400</v>
      </c>
    </row>
    <row r="59" spans="1:16" ht="24.75" customHeight="1" x14ac:dyDescent="0.2">
      <c r="A59" s="96"/>
      <c r="B59" s="79"/>
      <c r="C59" s="95" t="s">
        <v>2029</v>
      </c>
      <c r="D59" s="82" t="s">
        <v>55</v>
      </c>
      <c r="E59" s="13">
        <v>44427</v>
      </c>
      <c r="F59" s="80" t="s">
        <v>1951</v>
      </c>
      <c r="G59" s="13">
        <v>44427</v>
      </c>
      <c r="H59" s="81" t="s">
        <v>1952</v>
      </c>
      <c r="I59" s="16">
        <v>30</v>
      </c>
      <c r="J59" s="16">
        <v>40</v>
      </c>
      <c r="K59" s="16">
        <v>21</v>
      </c>
      <c r="L59" s="16">
        <v>2</v>
      </c>
      <c r="M59" s="87">
        <v>6.3</v>
      </c>
      <c r="N59" s="76">
        <v>7</v>
      </c>
      <c r="O59" s="67">
        <v>2530</v>
      </c>
      <c r="P59" s="68">
        <f>Table2245236891011121314151617181920212224[[#This Row],[PEMBULATAN]]*O59</f>
        <v>17710</v>
      </c>
    </row>
    <row r="60" spans="1:16" ht="24.75" customHeight="1" x14ac:dyDescent="0.2">
      <c r="A60" s="96"/>
      <c r="B60" s="79"/>
      <c r="C60" s="95" t="s">
        <v>2030</v>
      </c>
      <c r="D60" s="82" t="s">
        <v>55</v>
      </c>
      <c r="E60" s="13">
        <v>44427</v>
      </c>
      <c r="F60" s="80" t="s">
        <v>1951</v>
      </c>
      <c r="G60" s="13">
        <v>44427</v>
      </c>
      <c r="H60" s="81" t="s">
        <v>1952</v>
      </c>
      <c r="I60" s="16">
        <v>90</v>
      </c>
      <c r="J60" s="16">
        <v>87</v>
      </c>
      <c r="K60" s="16">
        <v>42</v>
      </c>
      <c r="L60" s="16">
        <v>15</v>
      </c>
      <c r="M60" s="87">
        <v>82.215000000000003</v>
      </c>
      <c r="N60" s="76">
        <v>82</v>
      </c>
      <c r="O60" s="67">
        <v>2530</v>
      </c>
      <c r="P60" s="68">
        <f>Table2245236891011121314151617181920212224[[#This Row],[PEMBULATAN]]*O60</f>
        <v>207460</v>
      </c>
    </row>
    <row r="61" spans="1:16" ht="24.75" customHeight="1" x14ac:dyDescent="0.2">
      <c r="A61" s="96"/>
      <c r="B61" s="79"/>
      <c r="C61" s="95" t="s">
        <v>2031</v>
      </c>
      <c r="D61" s="82" t="s">
        <v>55</v>
      </c>
      <c r="E61" s="13">
        <v>44427</v>
      </c>
      <c r="F61" s="80" t="s">
        <v>1951</v>
      </c>
      <c r="G61" s="13">
        <v>44427</v>
      </c>
      <c r="H61" s="81" t="s">
        <v>1952</v>
      </c>
      <c r="I61" s="16">
        <v>67</v>
      </c>
      <c r="J61" s="16">
        <v>43</v>
      </c>
      <c r="K61" s="16">
        <v>87</v>
      </c>
      <c r="L61" s="16">
        <v>5</v>
      </c>
      <c r="M61" s="87">
        <v>62.661749999999998</v>
      </c>
      <c r="N61" s="76">
        <v>63</v>
      </c>
      <c r="O61" s="67">
        <v>2530</v>
      </c>
      <c r="P61" s="68">
        <f>Table2245236891011121314151617181920212224[[#This Row],[PEMBULATAN]]*O61</f>
        <v>159390</v>
      </c>
    </row>
    <row r="62" spans="1:16" ht="24.75" customHeight="1" x14ac:dyDescent="0.2">
      <c r="A62" s="96"/>
      <c r="B62" s="79"/>
      <c r="C62" s="95" t="s">
        <v>2032</v>
      </c>
      <c r="D62" s="82" t="s">
        <v>55</v>
      </c>
      <c r="E62" s="13">
        <v>44427</v>
      </c>
      <c r="F62" s="80" t="s">
        <v>1951</v>
      </c>
      <c r="G62" s="13">
        <v>44427</v>
      </c>
      <c r="H62" s="81" t="s">
        <v>1952</v>
      </c>
      <c r="I62" s="16">
        <v>90</v>
      </c>
      <c r="J62" s="16">
        <v>66</v>
      </c>
      <c r="K62" s="16">
        <v>23</v>
      </c>
      <c r="L62" s="16">
        <v>17</v>
      </c>
      <c r="M62" s="87">
        <v>34.155000000000001</v>
      </c>
      <c r="N62" s="76">
        <v>34</v>
      </c>
      <c r="O62" s="67">
        <v>2530</v>
      </c>
      <c r="P62" s="68">
        <f>Table2245236891011121314151617181920212224[[#This Row],[PEMBULATAN]]*O62</f>
        <v>86020</v>
      </c>
    </row>
    <row r="63" spans="1:16" ht="24.75" customHeight="1" x14ac:dyDescent="0.2">
      <c r="A63" s="96"/>
      <c r="B63" s="79"/>
      <c r="C63" s="95" t="s">
        <v>2033</v>
      </c>
      <c r="D63" s="82" t="s">
        <v>55</v>
      </c>
      <c r="E63" s="13">
        <v>44427</v>
      </c>
      <c r="F63" s="80" t="s">
        <v>1951</v>
      </c>
      <c r="G63" s="13">
        <v>44427</v>
      </c>
      <c r="H63" s="81" t="s">
        <v>1952</v>
      </c>
      <c r="I63" s="16">
        <v>40</v>
      </c>
      <c r="J63" s="16">
        <v>55</v>
      </c>
      <c r="K63" s="16">
        <v>22</v>
      </c>
      <c r="L63" s="16">
        <v>8</v>
      </c>
      <c r="M63" s="87">
        <v>12.1</v>
      </c>
      <c r="N63" s="76">
        <v>12</v>
      </c>
      <c r="O63" s="67">
        <v>2530</v>
      </c>
      <c r="P63" s="68">
        <f>Table2245236891011121314151617181920212224[[#This Row],[PEMBULATAN]]*O63</f>
        <v>30360</v>
      </c>
    </row>
    <row r="64" spans="1:16" ht="24.75" customHeight="1" x14ac:dyDescent="0.2">
      <c r="A64" s="96"/>
      <c r="B64" s="79"/>
      <c r="C64" s="95" t="s">
        <v>2034</v>
      </c>
      <c r="D64" s="82" t="s">
        <v>55</v>
      </c>
      <c r="E64" s="13">
        <v>44427</v>
      </c>
      <c r="F64" s="80" t="s">
        <v>1951</v>
      </c>
      <c r="G64" s="13">
        <v>44427</v>
      </c>
      <c r="H64" s="81" t="s">
        <v>1952</v>
      </c>
      <c r="I64" s="16">
        <v>102</v>
      </c>
      <c r="J64" s="16">
        <v>98</v>
      </c>
      <c r="K64" s="16">
        <v>54</v>
      </c>
      <c r="L64" s="16">
        <v>13</v>
      </c>
      <c r="M64" s="87">
        <v>134.946</v>
      </c>
      <c r="N64" s="76">
        <v>135</v>
      </c>
      <c r="O64" s="67">
        <v>2530</v>
      </c>
      <c r="P64" s="68">
        <f>Table2245236891011121314151617181920212224[[#This Row],[PEMBULATAN]]*O64</f>
        <v>341550</v>
      </c>
    </row>
    <row r="65" spans="1:16" ht="24.75" customHeight="1" x14ac:dyDescent="0.2">
      <c r="A65" s="96"/>
      <c r="B65" s="79"/>
      <c r="C65" s="95" t="s">
        <v>2035</v>
      </c>
      <c r="D65" s="82" t="s">
        <v>55</v>
      </c>
      <c r="E65" s="13">
        <v>44427</v>
      </c>
      <c r="F65" s="80" t="s">
        <v>1951</v>
      </c>
      <c r="G65" s="13">
        <v>44427</v>
      </c>
      <c r="H65" s="81" t="s">
        <v>1952</v>
      </c>
      <c r="I65" s="16">
        <v>67</v>
      </c>
      <c r="J65" s="16">
        <v>54</v>
      </c>
      <c r="K65" s="16">
        <v>22</v>
      </c>
      <c r="L65" s="16">
        <v>11</v>
      </c>
      <c r="M65" s="87">
        <v>19.899000000000001</v>
      </c>
      <c r="N65" s="76">
        <v>20</v>
      </c>
      <c r="O65" s="67">
        <v>2530</v>
      </c>
      <c r="P65" s="68">
        <f>Table2245236891011121314151617181920212224[[#This Row],[PEMBULATAN]]*O65</f>
        <v>50600</v>
      </c>
    </row>
    <row r="66" spans="1:16" ht="24.75" customHeight="1" x14ac:dyDescent="0.2">
      <c r="A66" s="96"/>
      <c r="B66" s="79"/>
      <c r="C66" s="95" t="s">
        <v>2036</v>
      </c>
      <c r="D66" s="82" t="s">
        <v>55</v>
      </c>
      <c r="E66" s="13">
        <v>44427</v>
      </c>
      <c r="F66" s="80" t="s">
        <v>1951</v>
      </c>
      <c r="G66" s="13">
        <v>44427</v>
      </c>
      <c r="H66" s="81" t="s">
        <v>1952</v>
      </c>
      <c r="I66" s="16">
        <v>97</v>
      </c>
      <c r="J66" s="16">
        <v>43</v>
      </c>
      <c r="K66" s="16">
        <v>22</v>
      </c>
      <c r="L66" s="16">
        <v>10</v>
      </c>
      <c r="M66" s="87">
        <v>22.9405</v>
      </c>
      <c r="N66" s="76">
        <v>23</v>
      </c>
      <c r="O66" s="67">
        <v>2530</v>
      </c>
      <c r="P66" s="68">
        <f>Table2245236891011121314151617181920212224[[#This Row],[PEMBULATAN]]*O66</f>
        <v>58190</v>
      </c>
    </row>
    <row r="67" spans="1:16" ht="24.75" customHeight="1" x14ac:dyDescent="0.2">
      <c r="A67" s="96"/>
      <c r="B67" s="79"/>
      <c r="C67" s="95" t="s">
        <v>2037</v>
      </c>
      <c r="D67" s="82" t="s">
        <v>55</v>
      </c>
      <c r="E67" s="13">
        <v>44427</v>
      </c>
      <c r="F67" s="80" t="s">
        <v>1951</v>
      </c>
      <c r="G67" s="13">
        <v>44427</v>
      </c>
      <c r="H67" s="81" t="s">
        <v>1952</v>
      </c>
      <c r="I67" s="16">
        <v>109</v>
      </c>
      <c r="J67" s="16">
        <v>87</v>
      </c>
      <c r="K67" s="16">
        <v>33</v>
      </c>
      <c r="L67" s="16">
        <v>8</v>
      </c>
      <c r="M67" s="87">
        <v>78.234750000000005</v>
      </c>
      <c r="N67" s="76">
        <v>78</v>
      </c>
      <c r="O67" s="67">
        <v>2530</v>
      </c>
      <c r="P67" s="68">
        <f>Table2245236891011121314151617181920212224[[#This Row],[PEMBULATAN]]*O67</f>
        <v>197340</v>
      </c>
    </row>
    <row r="68" spans="1:16" ht="24.75" customHeight="1" x14ac:dyDescent="0.2">
      <c r="A68" s="96"/>
      <c r="B68" s="79"/>
      <c r="C68" s="95" t="s">
        <v>2038</v>
      </c>
      <c r="D68" s="82" t="s">
        <v>55</v>
      </c>
      <c r="E68" s="13">
        <v>44427</v>
      </c>
      <c r="F68" s="80" t="s">
        <v>1951</v>
      </c>
      <c r="G68" s="13">
        <v>44427</v>
      </c>
      <c r="H68" s="81" t="s">
        <v>1952</v>
      </c>
      <c r="I68" s="16">
        <v>109</v>
      </c>
      <c r="J68" s="16">
        <v>87</v>
      </c>
      <c r="K68" s="16">
        <v>44</v>
      </c>
      <c r="L68" s="16">
        <v>14</v>
      </c>
      <c r="M68" s="87">
        <v>104.313</v>
      </c>
      <c r="N68" s="76">
        <v>105</v>
      </c>
      <c r="O68" s="67">
        <v>2530</v>
      </c>
      <c r="P68" s="68">
        <f>Table2245236891011121314151617181920212224[[#This Row],[PEMBULATAN]]*O68</f>
        <v>265650</v>
      </c>
    </row>
    <row r="69" spans="1:16" ht="24.75" customHeight="1" x14ac:dyDescent="0.2">
      <c r="A69" s="96"/>
      <c r="B69" s="79"/>
      <c r="C69" s="95" t="s">
        <v>2039</v>
      </c>
      <c r="D69" s="82" t="s">
        <v>55</v>
      </c>
      <c r="E69" s="13">
        <v>44427</v>
      </c>
      <c r="F69" s="80" t="s">
        <v>1951</v>
      </c>
      <c r="G69" s="13">
        <v>44427</v>
      </c>
      <c r="H69" s="81" t="s">
        <v>1952</v>
      </c>
      <c r="I69" s="16">
        <v>98</v>
      </c>
      <c r="J69" s="16">
        <v>66</v>
      </c>
      <c r="K69" s="16">
        <v>33</v>
      </c>
      <c r="L69" s="16">
        <v>7</v>
      </c>
      <c r="M69" s="87">
        <v>53.360999999999997</v>
      </c>
      <c r="N69" s="76">
        <v>54</v>
      </c>
      <c r="O69" s="67">
        <v>2530</v>
      </c>
      <c r="P69" s="68">
        <f>Table2245236891011121314151617181920212224[[#This Row],[PEMBULATAN]]*O69</f>
        <v>136620</v>
      </c>
    </row>
    <row r="70" spans="1:16" ht="24.75" customHeight="1" x14ac:dyDescent="0.2">
      <c r="A70" s="96"/>
      <c r="B70" s="79"/>
      <c r="C70" s="95" t="s">
        <v>2040</v>
      </c>
      <c r="D70" s="82" t="s">
        <v>55</v>
      </c>
      <c r="E70" s="13">
        <v>44427</v>
      </c>
      <c r="F70" s="80" t="s">
        <v>1951</v>
      </c>
      <c r="G70" s="13">
        <v>44427</v>
      </c>
      <c r="H70" s="81" t="s">
        <v>1952</v>
      </c>
      <c r="I70" s="16">
        <v>40</v>
      </c>
      <c r="J70" s="16">
        <v>33</v>
      </c>
      <c r="K70" s="16">
        <v>21</v>
      </c>
      <c r="L70" s="16">
        <v>5</v>
      </c>
      <c r="M70" s="87">
        <v>6.93</v>
      </c>
      <c r="N70" s="76">
        <v>7</v>
      </c>
      <c r="O70" s="67">
        <v>2530</v>
      </c>
      <c r="P70" s="68">
        <f>Table2245236891011121314151617181920212224[[#This Row],[PEMBULATAN]]*O70</f>
        <v>17710</v>
      </c>
    </row>
    <row r="71" spans="1:16" ht="24.75" customHeight="1" x14ac:dyDescent="0.2">
      <c r="A71" s="96"/>
      <c r="B71" s="79"/>
      <c r="C71" s="95" t="s">
        <v>2041</v>
      </c>
      <c r="D71" s="82" t="s">
        <v>55</v>
      </c>
      <c r="E71" s="13">
        <v>44427</v>
      </c>
      <c r="F71" s="80" t="s">
        <v>1951</v>
      </c>
      <c r="G71" s="13">
        <v>44427</v>
      </c>
      <c r="H71" s="81" t="s">
        <v>1952</v>
      </c>
      <c r="I71" s="16">
        <v>90</v>
      </c>
      <c r="J71" s="16">
        <v>76</v>
      </c>
      <c r="K71" s="16">
        <v>33</v>
      </c>
      <c r="L71" s="16">
        <v>9</v>
      </c>
      <c r="M71" s="87">
        <v>56.43</v>
      </c>
      <c r="N71" s="76">
        <v>57</v>
      </c>
      <c r="O71" s="67">
        <v>2530</v>
      </c>
      <c r="P71" s="68">
        <f>Table2245236891011121314151617181920212224[[#This Row],[PEMBULATAN]]*O71</f>
        <v>144210</v>
      </c>
    </row>
    <row r="72" spans="1:16" ht="24.75" customHeight="1" x14ac:dyDescent="0.2">
      <c r="A72" s="96"/>
      <c r="B72" s="79"/>
      <c r="C72" s="95" t="s">
        <v>2042</v>
      </c>
      <c r="D72" s="82" t="s">
        <v>55</v>
      </c>
      <c r="E72" s="13">
        <v>44427</v>
      </c>
      <c r="F72" s="80" t="s">
        <v>1951</v>
      </c>
      <c r="G72" s="13">
        <v>44427</v>
      </c>
      <c r="H72" s="81" t="s">
        <v>1952</v>
      </c>
      <c r="I72" s="16">
        <v>109</v>
      </c>
      <c r="J72" s="16">
        <v>66</v>
      </c>
      <c r="K72" s="16">
        <v>41</v>
      </c>
      <c r="L72" s="16">
        <v>12</v>
      </c>
      <c r="M72" s="87">
        <v>73.738500000000002</v>
      </c>
      <c r="N72" s="76">
        <v>74</v>
      </c>
      <c r="O72" s="67">
        <v>2530</v>
      </c>
      <c r="P72" s="68">
        <f>Table2245236891011121314151617181920212224[[#This Row],[PEMBULATAN]]*O72</f>
        <v>187220</v>
      </c>
    </row>
    <row r="73" spans="1:16" ht="24.75" customHeight="1" x14ac:dyDescent="0.2">
      <c r="A73" s="96"/>
      <c r="B73" s="79"/>
      <c r="C73" s="95" t="s">
        <v>2043</v>
      </c>
      <c r="D73" s="82" t="s">
        <v>55</v>
      </c>
      <c r="E73" s="13">
        <v>44427</v>
      </c>
      <c r="F73" s="80" t="s">
        <v>1951</v>
      </c>
      <c r="G73" s="13">
        <v>44427</v>
      </c>
      <c r="H73" s="81" t="s">
        <v>1952</v>
      </c>
      <c r="I73" s="16">
        <v>109</v>
      </c>
      <c r="J73" s="16">
        <v>67</v>
      </c>
      <c r="K73" s="16">
        <v>28</v>
      </c>
      <c r="L73" s="16">
        <v>19</v>
      </c>
      <c r="M73" s="87">
        <v>51.121000000000002</v>
      </c>
      <c r="N73" s="76">
        <v>51</v>
      </c>
      <c r="O73" s="67">
        <v>2530</v>
      </c>
      <c r="P73" s="68">
        <f>Table2245236891011121314151617181920212224[[#This Row],[PEMBULATAN]]*O73</f>
        <v>129030</v>
      </c>
    </row>
    <row r="74" spans="1:16" ht="24.75" customHeight="1" x14ac:dyDescent="0.2">
      <c r="A74" s="96"/>
      <c r="B74" s="79"/>
      <c r="C74" s="95" t="s">
        <v>2044</v>
      </c>
      <c r="D74" s="82" t="s">
        <v>55</v>
      </c>
      <c r="E74" s="13">
        <v>44427</v>
      </c>
      <c r="F74" s="80" t="s">
        <v>1951</v>
      </c>
      <c r="G74" s="13">
        <v>44427</v>
      </c>
      <c r="H74" s="81" t="s">
        <v>1952</v>
      </c>
      <c r="I74" s="16">
        <v>109</v>
      </c>
      <c r="J74" s="16">
        <v>87</v>
      </c>
      <c r="K74" s="16">
        <v>43</v>
      </c>
      <c r="L74" s="16">
        <v>21</v>
      </c>
      <c r="M74" s="87">
        <v>101.94225</v>
      </c>
      <c r="N74" s="76">
        <v>102</v>
      </c>
      <c r="O74" s="67">
        <v>2530</v>
      </c>
      <c r="P74" s="68">
        <f>Table2245236891011121314151617181920212224[[#This Row],[PEMBULATAN]]*O74</f>
        <v>258060</v>
      </c>
    </row>
    <row r="75" spans="1:16" ht="24.75" customHeight="1" x14ac:dyDescent="0.2">
      <c r="A75" s="96"/>
      <c r="B75" s="79"/>
      <c r="C75" s="95" t="s">
        <v>2045</v>
      </c>
      <c r="D75" s="82" t="s">
        <v>55</v>
      </c>
      <c r="E75" s="13">
        <v>44427</v>
      </c>
      <c r="F75" s="80" t="s">
        <v>1951</v>
      </c>
      <c r="G75" s="13">
        <v>44427</v>
      </c>
      <c r="H75" s="81" t="s">
        <v>1952</v>
      </c>
      <c r="I75" s="16">
        <v>116</v>
      </c>
      <c r="J75" s="16">
        <v>109</v>
      </c>
      <c r="K75" s="16">
        <v>34</v>
      </c>
      <c r="L75" s="16">
        <v>21</v>
      </c>
      <c r="M75" s="87">
        <v>107.474</v>
      </c>
      <c r="N75" s="76">
        <v>108</v>
      </c>
      <c r="O75" s="67">
        <v>2530</v>
      </c>
      <c r="P75" s="68">
        <f>Table2245236891011121314151617181920212224[[#This Row],[PEMBULATAN]]*O75</f>
        <v>273240</v>
      </c>
    </row>
    <row r="76" spans="1:16" ht="24.75" customHeight="1" x14ac:dyDescent="0.2">
      <c r="A76" s="96"/>
      <c r="B76" s="79"/>
      <c r="C76" s="95" t="s">
        <v>2046</v>
      </c>
      <c r="D76" s="82" t="s">
        <v>55</v>
      </c>
      <c r="E76" s="13">
        <v>44427</v>
      </c>
      <c r="F76" s="80" t="s">
        <v>1951</v>
      </c>
      <c r="G76" s="13">
        <v>44427</v>
      </c>
      <c r="H76" s="81" t="s">
        <v>1952</v>
      </c>
      <c r="I76" s="16">
        <v>107</v>
      </c>
      <c r="J76" s="16">
        <v>44</v>
      </c>
      <c r="K76" s="16">
        <v>33</v>
      </c>
      <c r="L76" s="16">
        <v>6</v>
      </c>
      <c r="M76" s="87">
        <v>38.841000000000001</v>
      </c>
      <c r="N76" s="76">
        <v>39</v>
      </c>
      <c r="O76" s="67">
        <v>2530</v>
      </c>
      <c r="P76" s="68">
        <f>Table2245236891011121314151617181920212224[[#This Row],[PEMBULATAN]]*O76</f>
        <v>98670</v>
      </c>
    </row>
    <row r="77" spans="1:16" ht="24.75" customHeight="1" x14ac:dyDescent="0.2">
      <c r="A77" s="96"/>
      <c r="B77" s="79"/>
      <c r="C77" s="77" t="s">
        <v>2047</v>
      </c>
      <c r="D77" s="82" t="s">
        <v>55</v>
      </c>
      <c r="E77" s="13">
        <v>44427</v>
      </c>
      <c r="F77" s="80" t="s">
        <v>1951</v>
      </c>
      <c r="G77" s="13">
        <v>44427</v>
      </c>
      <c r="H77" s="81" t="s">
        <v>1952</v>
      </c>
      <c r="I77" s="16">
        <v>107</v>
      </c>
      <c r="J77" s="16">
        <v>67</v>
      </c>
      <c r="K77" s="16">
        <v>33</v>
      </c>
      <c r="L77" s="16">
        <v>13</v>
      </c>
      <c r="M77" s="87">
        <v>59.14425</v>
      </c>
      <c r="N77" s="76">
        <v>59</v>
      </c>
      <c r="O77" s="67">
        <v>2530</v>
      </c>
      <c r="P77" s="68">
        <f>Table2245236891011121314151617181920212224[[#This Row],[PEMBULATAN]]*O77</f>
        <v>149270</v>
      </c>
    </row>
    <row r="78" spans="1:16" ht="24.75" customHeight="1" x14ac:dyDescent="0.2">
      <c r="A78" s="96"/>
      <c r="B78" s="79"/>
      <c r="C78" s="77" t="s">
        <v>2048</v>
      </c>
      <c r="D78" s="82" t="s">
        <v>55</v>
      </c>
      <c r="E78" s="13">
        <v>44427</v>
      </c>
      <c r="F78" s="80" t="s">
        <v>1951</v>
      </c>
      <c r="G78" s="13">
        <v>44427</v>
      </c>
      <c r="H78" s="81" t="s">
        <v>1952</v>
      </c>
      <c r="I78" s="16">
        <v>89</v>
      </c>
      <c r="J78" s="16">
        <v>65</v>
      </c>
      <c r="K78" s="16">
        <v>33</v>
      </c>
      <c r="L78" s="16">
        <v>4</v>
      </c>
      <c r="M78" s="87">
        <v>47.72625</v>
      </c>
      <c r="N78" s="76">
        <v>48</v>
      </c>
      <c r="O78" s="67">
        <v>2530</v>
      </c>
      <c r="P78" s="68">
        <f>Table2245236891011121314151617181920212224[[#This Row],[PEMBULATAN]]*O78</f>
        <v>121440</v>
      </c>
    </row>
    <row r="79" spans="1:16" ht="24.75" customHeight="1" x14ac:dyDescent="0.2">
      <c r="A79" s="96"/>
      <c r="B79" s="79"/>
      <c r="C79" s="77" t="s">
        <v>2049</v>
      </c>
      <c r="D79" s="82" t="s">
        <v>55</v>
      </c>
      <c r="E79" s="13">
        <v>44427</v>
      </c>
      <c r="F79" s="80" t="s">
        <v>1951</v>
      </c>
      <c r="G79" s="13">
        <v>44427</v>
      </c>
      <c r="H79" s="81" t="s">
        <v>1952</v>
      </c>
      <c r="I79" s="16">
        <v>40</v>
      </c>
      <c r="J79" s="16">
        <v>33</v>
      </c>
      <c r="K79" s="16">
        <v>23</v>
      </c>
      <c r="L79" s="16">
        <v>5</v>
      </c>
      <c r="M79" s="87">
        <v>7.59</v>
      </c>
      <c r="N79" s="76">
        <v>8</v>
      </c>
      <c r="O79" s="67">
        <v>2530</v>
      </c>
      <c r="P79" s="68">
        <f>Table2245236891011121314151617181920212224[[#This Row],[PEMBULATAN]]*O79</f>
        <v>20240</v>
      </c>
    </row>
    <row r="80" spans="1:16" ht="24.75" customHeight="1" x14ac:dyDescent="0.2">
      <c r="A80" s="96"/>
      <c r="B80" s="79"/>
      <c r="C80" s="77" t="s">
        <v>2050</v>
      </c>
      <c r="D80" s="82" t="s">
        <v>55</v>
      </c>
      <c r="E80" s="13">
        <v>44427</v>
      </c>
      <c r="F80" s="80" t="s">
        <v>1951</v>
      </c>
      <c r="G80" s="13">
        <v>44427</v>
      </c>
      <c r="H80" s="81" t="s">
        <v>1952</v>
      </c>
      <c r="I80" s="16">
        <v>87</v>
      </c>
      <c r="J80" s="16">
        <v>54</v>
      </c>
      <c r="K80" s="16">
        <v>32</v>
      </c>
      <c r="L80" s="16">
        <v>3</v>
      </c>
      <c r="M80" s="87">
        <v>37.584000000000003</v>
      </c>
      <c r="N80" s="76">
        <v>38</v>
      </c>
      <c r="O80" s="67">
        <v>2530</v>
      </c>
      <c r="P80" s="68">
        <f>Table2245236891011121314151617181920212224[[#This Row],[PEMBULATAN]]*O80</f>
        <v>96140</v>
      </c>
    </row>
    <row r="81" spans="1:16" ht="24.75" customHeight="1" x14ac:dyDescent="0.2">
      <c r="A81" s="96"/>
      <c r="B81" s="79"/>
      <c r="C81" s="77" t="s">
        <v>2051</v>
      </c>
      <c r="D81" s="82" t="s">
        <v>55</v>
      </c>
      <c r="E81" s="13">
        <v>44427</v>
      </c>
      <c r="F81" s="80" t="s">
        <v>1951</v>
      </c>
      <c r="G81" s="13">
        <v>44427</v>
      </c>
      <c r="H81" s="81" t="s">
        <v>1952</v>
      </c>
      <c r="I81" s="16">
        <v>67</v>
      </c>
      <c r="J81" s="16">
        <v>43</v>
      </c>
      <c r="K81" s="16">
        <v>32</v>
      </c>
      <c r="L81" s="16">
        <v>5</v>
      </c>
      <c r="M81" s="87">
        <v>23.047999999999998</v>
      </c>
      <c r="N81" s="76">
        <v>23</v>
      </c>
      <c r="O81" s="67">
        <v>2530</v>
      </c>
      <c r="P81" s="68">
        <f>Table2245236891011121314151617181920212224[[#This Row],[PEMBULATAN]]*O81</f>
        <v>58190</v>
      </c>
    </row>
    <row r="82" spans="1:16" ht="24.75" customHeight="1" x14ac:dyDescent="0.2">
      <c r="A82" s="96"/>
      <c r="B82" s="79"/>
      <c r="C82" s="77" t="s">
        <v>2052</v>
      </c>
      <c r="D82" s="82" t="s">
        <v>55</v>
      </c>
      <c r="E82" s="13">
        <v>44427</v>
      </c>
      <c r="F82" s="80" t="s">
        <v>1951</v>
      </c>
      <c r="G82" s="13">
        <v>44427</v>
      </c>
      <c r="H82" s="81" t="s">
        <v>1952</v>
      </c>
      <c r="I82" s="16">
        <v>43</v>
      </c>
      <c r="J82" s="16">
        <v>76</v>
      </c>
      <c r="K82" s="16">
        <v>23</v>
      </c>
      <c r="L82" s="16">
        <v>7</v>
      </c>
      <c r="M82" s="87">
        <v>18.791</v>
      </c>
      <c r="N82" s="76">
        <v>19</v>
      </c>
      <c r="O82" s="67">
        <v>2530</v>
      </c>
      <c r="P82" s="68">
        <f>Table2245236891011121314151617181920212224[[#This Row],[PEMBULATAN]]*O82</f>
        <v>48070</v>
      </c>
    </row>
    <row r="83" spans="1:16" ht="24.75" customHeight="1" x14ac:dyDescent="0.2">
      <c r="A83" s="96"/>
      <c r="B83" s="79"/>
      <c r="C83" s="77" t="s">
        <v>2053</v>
      </c>
      <c r="D83" s="82" t="s">
        <v>55</v>
      </c>
      <c r="E83" s="13">
        <v>44427</v>
      </c>
      <c r="F83" s="80" t="s">
        <v>1951</v>
      </c>
      <c r="G83" s="13">
        <v>44427</v>
      </c>
      <c r="H83" s="81" t="s">
        <v>1952</v>
      </c>
      <c r="I83" s="16">
        <v>90</v>
      </c>
      <c r="J83" s="16">
        <v>66</v>
      </c>
      <c r="K83" s="16">
        <v>22</v>
      </c>
      <c r="L83" s="16">
        <v>10</v>
      </c>
      <c r="M83" s="87">
        <v>32.67</v>
      </c>
      <c r="N83" s="76">
        <v>33</v>
      </c>
      <c r="O83" s="67">
        <v>2530</v>
      </c>
      <c r="P83" s="68">
        <f>Table2245236891011121314151617181920212224[[#This Row],[PEMBULATAN]]*O83</f>
        <v>83490</v>
      </c>
    </row>
    <row r="84" spans="1:16" ht="24.75" customHeight="1" x14ac:dyDescent="0.2">
      <c r="A84" s="96"/>
      <c r="B84" s="79"/>
      <c r="C84" s="77" t="s">
        <v>2054</v>
      </c>
      <c r="D84" s="82" t="s">
        <v>55</v>
      </c>
      <c r="E84" s="13">
        <v>44427</v>
      </c>
      <c r="F84" s="80" t="s">
        <v>1951</v>
      </c>
      <c r="G84" s="13">
        <v>44427</v>
      </c>
      <c r="H84" s="81" t="s">
        <v>1952</v>
      </c>
      <c r="I84" s="16">
        <v>34</v>
      </c>
      <c r="J84" s="16">
        <v>87</v>
      </c>
      <c r="K84" s="16">
        <v>80</v>
      </c>
      <c r="L84" s="16">
        <v>19</v>
      </c>
      <c r="M84" s="87">
        <v>59.16</v>
      </c>
      <c r="N84" s="76">
        <v>59</v>
      </c>
      <c r="O84" s="67">
        <v>2530</v>
      </c>
      <c r="P84" s="68">
        <f>Table2245236891011121314151617181920212224[[#This Row],[PEMBULATAN]]*O84</f>
        <v>149270</v>
      </c>
    </row>
    <row r="85" spans="1:16" ht="24.75" customHeight="1" x14ac:dyDescent="0.2">
      <c r="A85" s="96"/>
      <c r="B85" s="79"/>
      <c r="C85" s="77" t="s">
        <v>2055</v>
      </c>
      <c r="D85" s="82" t="s">
        <v>55</v>
      </c>
      <c r="E85" s="13">
        <v>44427</v>
      </c>
      <c r="F85" s="80" t="s">
        <v>1951</v>
      </c>
      <c r="G85" s="13">
        <v>44427</v>
      </c>
      <c r="H85" s="81" t="s">
        <v>1952</v>
      </c>
      <c r="I85" s="16">
        <v>76</v>
      </c>
      <c r="J85" s="16">
        <v>90</v>
      </c>
      <c r="K85" s="16">
        <v>76</v>
      </c>
      <c r="L85" s="16">
        <v>9</v>
      </c>
      <c r="M85" s="87">
        <v>129.96</v>
      </c>
      <c r="N85" s="76">
        <v>130</v>
      </c>
      <c r="O85" s="67">
        <v>2530</v>
      </c>
      <c r="P85" s="68">
        <f>Table2245236891011121314151617181920212224[[#This Row],[PEMBULATAN]]*O85</f>
        <v>328900</v>
      </c>
    </row>
    <row r="86" spans="1:16" ht="24.75" customHeight="1" x14ac:dyDescent="0.2">
      <c r="A86" s="96"/>
      <c r="B86" s="79"/>
      <c r="C86" s="77" t="s">
        <v>2056</v>
      </c>
      <c r="D86" s="82" t="s">
        <v>55</v>
      </c>
      <c r="E86" s="13">
        <v>44427</v>
      </c>
      <c r="F86" s="80" t="s">
        <v>1951</v>
      </c>
      <c r="G86" s="13">
        <v>44427</v>
      </c>
      <c r="H86" s="81" t="s">
        <v>1952</v>
      </c>
      <c r="I86" s="16">
        <v>90</v>
      </c>
      <c r="J86" s="16">
        <v>66</v>
      </c>
      <c r="K86" s="16">
        <v>32</v>
      </c>
      <c r="L86" s="16">
        <v>8</v>
      </c>
      <c r="M86" s="87">
        <v>47.52</v>
      </c>
      <c r="N86" s="76">
        <v>48</v>
      </c>
      <c r="O86" s="67">
        <v>2530</v>
      </c>
      <c r="P86" s="68">
        <f>Table2245236891011121314151617181920212224[[#This Row],[PEMBULATAN]]*O86</f>
        <v>121440</v>
      </c>
    </row>
    <row r="87" spans="1:16" ht="24.75" customHeight="1" x14ac:dyDescent="0.2">
      <c r="A87" s="96"/>
      <c r="B87" s="79"/>
      <c r="C87" s="77" t="s">
        <v>2057</v>
      </c>
      <c r="D87" s="82" t="s">
        <v>55</v>
      </c>
      <c r="E87" s="13">
        <v>44427</v>
      </c>
      <c r="F87" s="80" t="s">
        <v>1951</v>
      </c>
      <c r="G87" s="13">
        <v>44427</v>
      </c>
      <c r="H87" s="81" t="s">
        <v>1952</v>
      </c>
      <c r="I87" s="16">
        <v>65</v>
      </c>
      <c r="J87" s="16">
        <v>90</v>
      </c>
      <c r="K87" s="16">
        <v>22</v>
      </c>
      <c r="L87" s="16">
        <v>11</v>
      </c>
      <c r="M87" s="87">
        <v>32.174999999999997</v>
      </c>
      <c r="N87" s="76">
        <v>32</v>
      </c>
      <c r="O87" s="67">
        <v>2530</v>
      </c>
      <c r="P87" s="68">
        <f>Table2245236891011121314151617181920212224[[#This Row],[PEMBULATAN]]*O87</f>
        <v>80960</v>
      </c>
    </row>
    <row r="88" spans="1:16" ht="24.75" customHeight="1" x14ac:dyDescent="0.2">
      <c r="A88" s="96"/>
      <c r="B88" s="79"/>
      <c r="C88" s="77" t="s">
        <v>2058</v>
      </c>
      <c r="D88" s="82" t="s">
        <v>55</v>
      </c>
      <c r="E88" s="13">
        <v>44427</v>
      </c>
      <c r="F88" s="80" t="s">
        <v>1951</v>
      </c>
      <c r="G88" s="13">
        <v>44427</v>
      </c>
      <c r="H88" s="81" t="s">
        <v>1952</v>
      </c>
      <c r="I88" s="16">
        <v>67</v>
      </c>
      <c r="J88" s="16">
        <v>90</v>
      </c>
      <c r="K88" s="16">
        <v>38</v>
      </c>
      <c r="L88" s="16">
        <v>22</v>
      </c>
      <c r="M88" s="87">
        <v>57.284999999999997</v>
      </c>
      <c r="N88" s="76">
        <v>57</v>
      </c>
      <c r="O88" s="67">
        <v>2530</v>
      </c>
      <c r="P88" s="68">
        <f>Table2245236891011121314151617181920212224[[#This Row],[PEMBULATAN]]*O88</f>
        <v>144210</v>
      </c>
    </row>
    <row r="89" spans="1:16" ht="24.75" customHeight="1" x14ac:dyDescent="0.2">
      <c r="A89" s="96"/>
      <c r="B89" s="79"/>
      <c r="C89" s="77" t="s">
        <v>2059</v>
      </c>
      <c r="D89" s="82" t="s">
        <v>55</v>
      </c>
      <c r="E89" s="13">
        <v>44427</v>
      </c>
      <c r="F89" s="80" t="s">
        <v>1951</v>
      </c>
      <c r="G89" s="13">
        <v>44427</v>
      </c>
      <c r="H89" s="81" t="s">
        <v>1952</v>
      </c>
      <c r="I89" s="16">
        <v>66</v>
      </c>
      <c r="J89" s="16">
        <v>23</v>
      </c>
      <c r="K89" s="16">
        <v>11</v>
      </c>
      <c r="L89" s="16">
        <v>5</v>
      </c>
      <c r="M89" s="87">
        <v>4.1745000000000001</v>
      </c>
      <c r="N89" s="76">
        <v>5</v>
      </c>
      <c r="O89" s="67">
        <v>2530</v>
      </c>
      <c r="P89" s="68">
        <f>Table2245236891011121314151617181920212224[[#This Row],[PEMBULATAN]]*O89</f>
        <v>12650</v>
      </c>
    </row>
    <row r="90" spans="1:16" ht="24.75" customHeight="1" x14ac:dyDescent="0.2">
      <c r="A90" s="96"/>
      <c r="B90" s="79"/>
      <c r="C90" s="77" t="s">
        <v>2060</v>
      </c>
      <c r="D90" s="82" t="s">
        <v>55</v>
      </c>
      <c r="E90" s="13">
        <v>44427</v>
      </c>
      <c r="F90" s="80" t="s">
        <v>1951</v>
      </c>
      <c r="G90" s="13">
        <v>44427</v>
      </c>
      <c r="H90" s="81" t="s">
        <v>1952</v>
      </c>
      <c r="I90" s="16">
        <v>90</v>
      </c>
      <c r="J90" s="16">
        <v>87</v>
      </c>
      <c r="K90" s="16">
        <v>33</v>
      </c>
      <c r="L90" s="16">
        <v>10</v>
      </c>
      <c r="M90" s="87">
        <v>64.597499999999997</v>
      </c>
      <c r="N90" s="76">
        <v>65</v>
      </c>
      <c r="O90" s="67">
        <v>2530</v>
      </c>
      <c r="P90" s="68">
        <f>Table2245236891011121314151617181920212224[[#This Row],[PEMBULATAN]]*O90</f>
        <v>164450</v>
      </c>
    </row>
    <row r="91" spans="1:16" ht="24.75" customHeight="1" x14ac:dyDescent="0.2">
      <c r="A91" s="96"/>
      <c r="B91" s="79"/>
      <c r="C91" s="77" t="s">
        <v>2061</v>
      </c>
      <c r="D91" s="82" t="s">
        <v>55</v>
      </c>
      <c r="E91" s="13">
        <v>44427</v>
      </c>
      <c r="F91" s="80" t="s">
        <v>1951</v>
      </c>
      <c r="G91" s="13">
        <v>44427</v>
      </c>
      <c r="H91" s="81" t="s">
        <v>1952</v>
      </c>
      <c r="I91" s="16">
        <v>76</v>
      </c>
      <c r="J91" s="16">
        <v>45</v>
      </c>
      <c r="K91" s="16">
        <v>23</v>
      </c>
      <c r="L91" s="16">
        <v>14</v>
      </c>
      <c r="M91" s="87">
        <v>19.664999999999999</v>
      </c>
      <c r="N91" s="76">
        <v>20</v>
      </c>
      <c r="O91" s="67">
        <v>2530</v>
      </c>
      <c r="P91" s="68">
        <f>Table2245236891011121314151617181920212224[[#This Row],[PEMBULATAN]]*O91</f>
        <v>50600</v>
      </c>
    </row>
    <row r="92" spans="1:16" ht="24.75" customHeight="1" x14ac:dyDescent="0.2">
      <c r="A92" s="96"/>
      <c r="B92" s="79"/>
      <c r="C92" s="77" t="s">
        <v>2062</v>
      </c>
      <c r="D92" s="82" t="s">
        <v>55</v>
      </c>
      <c r="E92" s="13">
        <v>44427</v>
      </c>
      <c r="F92" s="80" t="s">
        <v>1951</v>
      </c>
      <c r="G92" s="13">
        <v>44427</v>
      </c>
      <c r="H92" s="81" t="s">
        <v>1952</v>
      </c>
      <c r="I92" s="16">
        <v>67</v>
      </c>
      <c r="J92" s="16">
        <v>89</v>
      </c>
      <c r="K92" s="16">
        <v>32</v>
      </c>
      <c r="L92" s="16">
        <v>8</v>
      </c>
      <c r="M92" s="87">
        <v>47.704000000000001</v>
      </c>
      <c r="N92" s="76">
        <v>48</v>
      </c>
      <c r="O92" s="67">
        <v>2530</v>
      </c>
      <c r="P92" s="68">
        <f>Table2245236891011121314151617181920212224[[#This Row],[PEMBULATAN]]*O92</f>
        <v>121440</v>
      </c>
    </row>
    <row r="93" spans="1:16" ht="24.75" customHeight="1" x14ac:dyDescent="0.2">
      <c r="A93" s="96"/>
      <c r="B93" s="79"/>
      <c r="C93" s="77" t="s">
        <v>2063</v>
      </c>
      <c r="D93" s="82" t="s">
        <v>55</v>
      </c>
      <c r="E93" s="13">
        <v>44427</v>
      </c>
      <c r="F93" s="80" t="s">
        <v>1951</v>
      </c>
      <c r="G93" s="13">
        <v>44427</v>
      </c>
      <c r="H93" s="81" t="s">
        <v>1952</v>
      </c>
      <c r="I93" s="16">
        <v>109</v>
      </c>
      <c r="J93" s="16">
        <v>66</v>
      </c>
      <c r="K93" s="16">
        <v>32</v>
      </c>
      <c r="L93" s="16">
        <v>15</v>
      </c>
      <c r="M93" s="87">
        <v>57.552</v>
      </c>
      <c r="N93" s="76">
        <v>58</v>
      </c>
      <c r="O93" s="67">
        <v>2530</v>
      </c>
      <c r="P93" s="68">
        <f>Table2245236891011121314151617181920212224[[#This Row],[PEMBULATAN]]*O93</f>
        <v>146740</v>
      </c>
    </row>
    <row r="94" spans="1:16" ht="24.75" customHeight="1" x14ac:dyDescent="0.2">
      <c r="A94" s="96"/>
      <c r="B94" s="79"/>
      <c r="C94" s="77" t="s">
        <v>2064</v>
      </c>
      <c r="D94" s="82" t="s">
        <v>55</v>
      </c>
      <c r="E94" s="13">
        <v>44427</v>
      </c>
      <c r="F94" s="80" t="s">
        <v>1951</v>
      </c>
      <c r="G94" s="13">
        <v>44427</v>
      </c>
      <c r="H94" s="81" t="s">
        <v>1952</v>
      </c>
      <c r="I94" s="16">
        <v>87</v>
      </c>
      <c r="J94" s="16">
        <v>90</v>
      </c>
      <c r="K94" s="16">
        <v>43</v>
      </c>
      <c r="L94" s="16">
        <v>13</v>
      </c>
      <c r="M94" s="87">
        <v>84.172499999999999</v>
      </c>
      <c r="N94" s="76">
        <v>84</v>
      </c>
      <c r="O94" s="67">
        <v>2530</v>
      </c>
      <c r="P94" s="68">
        <f>Table2245236891011121314151617181920212224[[#This Row],[PEMBULATAN]]*O94</f>
        <v>212520</v>
      </c>
    </row>
    <row r="95" spans="1:16" ht="24.75" customHeight="1" x14ac:dyDescent="0.2">
      <c r="A95" s="96"/>
      <c r="B95" s="79"/>
      <c r="C95" s="77" t="s">
        <v>2065</v>
      </c>
      <c r="D95" s="82" t="s">
        <v>55</v>
      </c>
      <c r="E95" s="13">
        <v>44427</v>
      </c>
      <c r="F95" s="80" t="s">
        <v>1951</v>
      </c>
      <c r="G95" s="13">
        <v>44427</v>
      </c>
      <c r="H95" s="81" t="s">
        <v>1952</v>
      </c>
      <c r="I95" s="16">
        <v>14</v>
      </c>
      <c r="J95" s="16">
        <v>12</v>
      </c>
      <c r="K95" s="16">
        <v>1</v>
      </c>
      <c r="L95" s="16">
        <v>1</v>
      </c>
      <c r="M95" s="87">
        <v>4.2000000000000003E-2</v>
      </c>
      <c r="N95" s="76">
        <v>1</v>
      </c>
      <c r="O95" s="67">
        <v>2530</v>
      </c>
      <c r="P95" s="68">
        <f>Table2245236891011121314151617181920212224[[#This Row],[PEMBULATAN]]*O95</f>
        <v>2530</v>
      </c>
    </row>
    <row r="96" spans="1:16" ht="24.75" customHeight="1" x14ac:dyDescent="0.2">
      <c r="A96" s="96"/>
      <c r="B96" s="79"/>
      <c r="C96" s="77" t="s">
        <v>2066</v>
      </c>
      <c r="D96" s="82" t="s">
        <v>55</v>
      </c>
      <c r="E96" s="13">
        <v>44427</v>
      </c>
      <c r="F96" s="80" t="s">
        <v>1951</v>
      </c>
      <c r="G96" s="13">
        <v>44427</v>
      </c>
      <c r="H96" s="81" t="s">
        <v>1952</v>
      </c>
      <c r="I96" s="16">
        <v>40</v>
      </c>
      <c r="J96" s="16">
        <v>21</v>
      </c>
      <c r="K96" s="16">
        <v>21</v>
      </c>
      <c r="L96" s="16">
        <v>3</v>
      </c>
      <c r="M96" s="87">
        <v>4.41</v>
      </c>
      <c r="N96" s="76">
        <v>4</v>
      </c>
      <c r="O96" s="67">
        <v>2530</v>
      </c>
      <c r="P96" s="68">
        <f>Table2245236891011121314151617181920212224[[#This Row],[PEMBULATAN]]*O96</f>
        <v>10120</v>
      </c>
    </row>
    <row r="97" spans="1:16" ht="24.75" customHeight="1" x14ac:dyDescent="0.2">
      <c r="A97" s="96"/>
      <c r="B97" s="79"/>
      <c r="C97" s="77" t="s">
        <v>2067</v>
      </c>
      <c r="D97" s="82" t="s">
        <v>55</v>
      </c>
      <c r="E97" s="13">
        <v>44427</v>
      </c>
      <c r="F97" s="80" t="s">
        <v>1951</v>
      </c>
      <c r="G97" s="13">
        <v>44427</v>
      </c>
      <c r="H97" s="81" t="s">
        <v>1952</v>
      </c>
      <c r="I97" s="16">
        <v>50</v>
      </c>
      <c r="J97" s="16">
        <v>21</v>
      </c>
      <c r="K97" s="16">
        <v>12</v>
      </c>
      <c r="L97" s="16">
        <v>5</v>
      </c>
      <c r="M97" s="87">
        <v>3.15</v>
      </c>
      <c r="N97" s="76">
        <v>5</v>
      </c>
      <c r="O97" s="67">
        <v>2530</v>
      </c>
      <c r="P97" s="68">
        <f>Table2245236891011121314151617181920212224[[#This Row],[PEMBULATAN]]*O97</f>
        <v>12650</v>
      </c>
    </row>
    <row r="98" spans="1:16" ht="24.75" customHeight="1" x14ac:dyDescent="0.2">
      <c r="A98" s="96"/>
      <c r="B98" s="79"/>
      <c r="C98" s="77" t="s">
        <v>2068</v>
      </c>
      <c r="D98" s="82" t="s">
        <v>55</v>
      </c>
      <c r="E98" s="13">
        <v>44427</v>
      </c>
      <c r="F98" s="80" t="s">
        <v>1951</v>
      </c>
      <c r="G98" s="13">
        <v>44427</v>
      </c>
      <c r="H98" s="81" t="s">
        <v>1952</v>
      </c>
      <c r="I98" s="16">
        <v>32</v>
      </c>
      <c r="J98" s="16">
        <v>12</v>
      </c>
      <c r="K98" s="16">
        <v>21</v>
      </c>
      <c r="L98" s="16">
        <v>4</v>
      </c>
      <c r="M98" s="87">
        <v>2.016</v>
      </c>
      <c r="N98" s="76">
        <v>4</v>
      </c>
      <c r="O98" s="67">
        <v>2530</v>
      </c>
      <c r="P98" s="68">
        <f>Table2245236891011121314151617181920212224[[#This Row],[PEMBULATAN]]*O98</f>
        <v>10120</v>
      </c>
    </row>
    <row r="99" spans="1:16" ht="24.75" customHeight="1" x14ac:dyDescent="0.2">
      <c r="A99" s="96"/>
      <c r="B99" s="79"/>
      <c r="C99" s="77" t="s">
        <v>2069</v>
      </c>
      <c r="D99" s="82" t="s">
        <v>55</v>
      </c>
      <c r="E99" s="13">
        <v>44427</v>
      </c>
      <c r="F99" s="80" t="s">
        <v>1951</v>
      </c>
      <c r="G99" s="13">
        <v>44427</v>
      </c>
      <c r="H99" s="81" t="s">
        <v>1952</v>
      </c>
      <c r="I99" s="16">
        <v>23</v>
      </c>
      <c r="J99" s="16">
        <v>65</v>
      </c>
      <c r="K99" s="16">
        <v>20</v>
      </c>
      <c r="L99" s="16">
        <v>7</v>
      </c>
      <c r="M99" s="87">
        <v>7.4749999999999996</v>
      </c>
      <c r="N99" s="76">
        <v>7</v>
      </c>
      <c r="O99" s="67">
        <v>2530</v>
      </c>
      <c r="P99" s="68">
        <f>Table2245236891011121314151617181920212224[[#This Row],[PEMBULATAN]]*O99</f>
        <v>17710</v>
      </c>
    </row>
    <row r="100" spans="1:16" ht="24.75" customHeight="1" x14ac:dyDescent="0.2">
      <c r="A100" s="96"/>
      <c r="B100" s="79"/>
      <c r="C100" s="77" t="s">
        <v>2070</v>
      </c>
      <c r="D100" s="82" t="s">
        <v>55</v>
      </c>
      <c r="E100" s="13">
        <v>44427</v>
      </c>
      <c r="F100" s="80" t="s">
        <v>1951</v>
      </c>
      <c r="G100" s="13">
        <v>44427</v>
      </c>
      <c r="H100" s="81" t="s">
        <v>1952</v>
      </c>
      <c r="I100" s="16">
        <v>65</v>
      </c>
      <c r="J100" s="16">
        <v>87</v>
      </c>
      <c r="K100" s="16">
        <v>22</v>
      </c>
      <c r="L100" s="16">
        <v>6</v>
      </c>
      <c r="M100" s="87">
        <v>31.102499999999999</v>
      </c>
      <c r="N100" s="76">
        <v>31</v>
      </c>
      <c r="O100" s="67">
        <v>2530</v>
      </c>
      <c r="P100" s="68">
        <f>Table2245236891011121314151617181920212224[[#This Row],[PEMBULATAN]]*O100</f>
        <v>78430</v>
      </c>
    </row>
    <row r="101" spans="1:16" ht="24.75" customHeight="1" x14ac:dyDescent="0.2">
      <c r="A101" s="96"/>
      <c r="B101" s="79"/>
      <c r="C101" s="77" t="s">
        <v>2071</v>
      </c>
      <c r="D101" s="82" t="s">
        <v>55</v>
      </c>
      <c r="E101" s="13">
        <v>44427</v>
      </c>
      <c r="F101" s="80" t="s">
        <v>1951</v>
      </c>
      <c r="G101" s="13">
        <v>44427</v>
      </c>
      <c r="H101" s="81" t="s">
        <v>1952</v>
      </c>
      <c r="I101" s="16">
        <v>90</v>
      </c>
      <c r="J101" s="16">
        <v>66</v>
      </c>
      <c r="K101" s="16">
        <v>23</v>
      </c>
      <c r="L101" s="16">
        <v>29</v>
      </c>
      <c r="M101" s="87">
        <v>34.155000000000001</v>
      </c>
      <c r="N101" s="76">
        <v>34</v>
      </c>
      <c r="O101" s="67">
        <v>2530</v>
      </c>
      <c r="P101" s="68">
        <f>Table2245236891011121314151617181920212224[[#This Row],[PEMBULATAN]]*O101</f>
        <v>86020</v>
      </c>
    </row>
    <row r="102" spans="1:16" ht="24.75" customHeight="1" x14ac:dyDescent="0.2">
      <c r="A102" s="96"/>
      <c r="B102" s="79"/>
      <c r="C102" s="77" t="s">
        <v>2072</v>
      </c>
      <c r="D102" s="82" t="s">
        <v>55</v>
      </c>
      <c r="E102" s="13">
        <v>44427</v>
      </c>
      <c r="F102" s="80" t="s">
        <v>1951</v>
      </c>
      <c r="G102" s="13">
        <v>44427</v>
      </c>
      <c r="H102" s="81" t="s">
        <v>1952</v>
      </c>
      <c r="I102" s="16">
        <v>109</v>
      </c>
      <c r="J102" s="16">
        <v>100</v>
      </c>
      <c r="K102" s="16">
        <v>88</v>
      </c>
      <c r="L102" s="16">
        <v>24</v>
      </c>
      <c r="M102" s="87">
        <v>239.8</v>
      </c>
      <c r="N102" s="76">
        <v>240</v>
      </c>
      <c r="O102" s="67">
        <v>2530</v>
      </c>
      <c r="P102" s="68">
        <f>Table2245236891011121314151617181920212224[[#This Row],[PEMBULATAN]]*O102</f>
        <v>607200</v>
      </c>
    </row>
    <row r="103" spans="1:16" ht="24.75" customHeight="1" x14ac:dyDescent="0.2">
      <c r="A103" s="96"/>
      <c r="B103" s="79"/>
      <c r="C103" s="77" t="s">
        <v>2073</v>
      </c>
      <c r="D103" s="82" t="s">
        <v>55</v>
      </c>
      <c r="E103" s="13">
        <v>44427</v>
      </c>
      <c r="F103" s="80" t="s">
        <v>1951</v>
      </c>
      <c r="G103" s="13">
        <v>44427</v>
      </c>
      <c r="H103" s="81" t="s">
        <v>1952</v>
      </c>
      <c r="I103" s="16">
        <v>100</v>
      </c>
      <c r="J103" s="16">
        <v>88</v>
      </c>
      <c r="K103" s="16">
        <v>32</v>
      </c>
      <c r="L103" s="16">
        <v>16</v>
      </c>
      <c r="M103" s="87">
        <v>70.400000000000006</v>
      </c>
      <c r="N103" s="76">
        <v>70</v>
      </c>
      <c r="O103" s="67">
        <v>2530</v>
      </c>
      <c r="P103" s="68">
        <f>Table2245236891011121314151617181920212224[[#This Row],[PEMBULATAN]]*O103</f>
        <v>177100</v>
      </c>
    </row>
    <row r="104" spans="1:16" ht="24.75" customHeight="1" x14ac:dyDescent="0.2">
      <c r="A104" s="96"/>
      <c r="B104" s="79"/>
      <c r="C104" s="77" t="s">
        <v>2074</v>
      </c>
      <c r="D104" s="82" t="s">
        <v>55</v>
      </c>
      <c r="E104" s="13">
        <v>44427</v>
      </c>
      <c r="F104" s="80" t="s">
        <v>1951</v>
      </c>
      <c r="G104" s="13">
        <v>44427</v>
      </c>
      <c r="H104" s="81" t="s">
        <v>1952</v>
      </c>
      <c r="I104" s="16">
        <v>66</v>
      </c>
      <c r="J104" s="16">
        <v>43</v>
      </c>
      <c r="K104" s="16">
        <v>21</v>
      </c>
      <c r="L104" s="16">
        <v>11</v>
      </c>
      <c r="M104" s="87">
        <v>14.8995</v>
      </c>
      <c r="N104" s="76">
        <v>15</v>
      </c>
      <c r="O104" s="67">
        <v>2530</v>
      </c>
      <c r="P104" s="68">
        <f>Table2245236891011121314151617181920212224[[#This Row],[PEMBULATAN]]*O104</f>
        <v>37950</v>
      </c>
    </row>
    <row r="105" spans="1:16" ht="24.75" customHeight="1" x14ac:dyDescent="0.2">
      <c r="A105" s="96"/>
      <c r="B105" s="79"/>
      <c r="C105" s="77" t="s">
        <v>2075</v>
      </c>
      <c r="D105" s="82" t="s">
        <v>55</v>
      </c>
      <c r="E105" s="13">
        <v>44427</v>
      </c>
      <c r="F105" s="80" t="s">
        <v>1951</v>
      </c>
      <c r="G105" s="13">
        <v>44427</v>
      </c>
      <c r="H105" s="81" t="s">
        <v>1952</v>
      </c>
      <c r="I105" s="16">
        <v>76</v>
      </c>
      <c r="J105" s="16">
        <v>33</v>
      </c>
      <c r="K105" s="16">
        <v>12</v>
      </c>
      <c r="L105" s="16">
        <v>12</v>
      </c>
      <c r="M105" s="87">
        <v>7.524</v>
      </c>
      <c r="N105" s="76">
        <v>12</v>
      </c>
      <c r="O105" s="67">
        <v>2530</v>
      </c>
      <c r="P105" s="68">
        <f>Table2245236891011121314151617181920212224[[#This Row],[PEMBULATAN]]*O105</f>
        <v>30360</v>
      </c>
    </row>
    <row r="106" spans="1:16" ht="24.75" customHeight="1" x14ac:dyDescent="0.2">
      <c r="A106" s="96"/>
      <c r="B106" s="79"/>
      <c r="C106" s="77" t="s">
        <v>2076</v>
      </c>
      <c r="D106" s="82" t="s">
        <v>55</v>
      </c>
      <c r="E106" s="13">
        <v>44427</v>
      </c>
      <c r="F106" s="80" t="s">
        <v>1951</v>
      </c>
      <c r="G106" s="13">
        <v>44427</v>
      </c>
      <c r="H106" s="81" t="s">
        <v>1952</v>
      </c>
      <c r="I106" s="16">
        <v>15</v>
      </c>
      <c r="J106" s="16">
        <v>13</v>
      </c>
      <c r="K106" s="16">
        <v>12</v>
      </c>
      <c r="L106" s="16">
        <v>10</v>
      </c>
      <c r="M106" s="87">
        <v>0.58499999999999996</v>
      </c>
      <c r="N106" s="76">
        <v>10</v>
      </c>
      <c r="O106" s="67">
        <v>2530</v>
      </c>
      <c r="P106" s="68">
        <f>Table2245236891011121314151617181920212224[[#This Row],[PEMBULATAN]]*O106</f>
        <v>25300</v>
      </c>
    </row>
    <row r="107" spans="1:16" ht="24.75" customHeight="1" x14ac:dyDescent="0.2">
      <c r="A107" s="96"/>
      <c r="B107" s="79"/>
      <c r="C107" s="77" t="s">
        <v>2077</v>
      </c>
      <c r="D107" s="82" t="s">
        <v>55</v>
      </c>
      <c r="E107" s="13">
        <v>44427</v>
      </c>
      <c r="F107" s="80" t="s">
        <v>1951</v>
      </c>
      <c r="G107" s="13">
        <v>44427</v>
      </c>
      <c r="H107" s="81" t="s">
        <v>1952</v>
      </c>
      <c r="I107" s="16">
        <v>87</v>
      </c>
      <c r="J107" s="16">
        <v>66</v>
      </c>
      <c r="K107" s="16">
        <v>23</v>
      </c>
      <c r="L107" s="16">
        <v>12</v>
      </c>
      <c r="M107" s="87">
        <v>33.016500000000001</v>
      </c>
      <c r="N107" s="76">
        <v>33</v>
      </c>
      <c r="O107" s="67">
        <v>2530</v>
      </c>
      <c r="P107" s="68">
        <f>Table2245236891011121314151617181920212224[[#This Row],[PEMBULATAN]]*O107</f>
        <v>83490</v>
      </c>
    </row>
    <row r="108" spans="1:16" ht="24.75" customHeight="1" x14ac:dyDescent="0.2">
      <c r="A108" s="96"/>
      <c r="B108" s="79"/>
      <c r="C108" s="77" t="s">
        <v>2078</v>
      </c>
      <c r="D108" s="82" t="s">
        <v>55</v>
      </c>
      <c r="E108" s="13">
        <v>44427</v>
      </c>
      <c r="F108" s="80" t="s">
        <v>1951</v>
      </c>
      <c r="G108" s="13">
        <v>44427</v>
      </c>
      <c r="H108" s="81" t="s">
        <v>1952</v>
      </c>
      <c r="I108" s="16">
        <v>66</v>
      </c>
      <c r="J108" s="16">
        <v>45</v>
      </c>
      <c r="K108" s="16">
        <v>23</v>
      </c>
      <c r="L108" s="16">
        <v>9</v>
      </c>
      <c r="M108" s="87">
        <v>17.077500000000001</v>
      </c>
      <c r="N108" s="76">
        <v>17</v>
      </c>
      <c r="O108" s="67">
        <v>2530</v>
      </c>
      <c r="P108" s="68">
        <f>Table2245236891011121314151617181920212224[[#This Row],[PEMBULATAN]]*O108</f>
        <v>43010</v>
      </c>
    </row>
    <row r="109" spans="1:16" ht="24.75" customHeight="1" x14ac:dyDescent="0.2">
      <c r="A109" s="96"/>
      <c r="B109" s="79"/>
      <c r="C109" s="77" t="s">
        <v>2079</v>
      </c>
      <c r="D109" s="82" t="s">
        <v>55</v>
      </c>
      <c r="E109" s="13">
        <v>44427</v>
      </c>
      <c r="F109" s="80" t="s">
        <v>1951</v>
      </c>
      <c r="G109" s="13">
        <v>44427</v>
      </c>
      <c r="H109" s="81" t="s">
        <v>1952</v>
      </c>
      <c r="I109" s="16">
        <v>88</v>
      </c>
      <c r="J109" s="16">
        <v>34</v>
      </c>
      <c r="K109" s="16">
        <v>21</v>
      </c>
      <c r="L109" s="16">
        <v>5</v>
      </c>
      <c r="M109" s="87">
        <v>15.708</v>
      </c>
      <c r="N109" s="76">
        <v>16</v>
      </c>
      <c r="O109" s="67">
        <v>2530</v>
      </c>
      <c r="P109" s="68">
        <f>Table2245236891011121314151617181920212224[[#This Row],[PEMBULATAN]]*O109</f>
        <v>40480</v>
      </c>
    </row>
    <row r="110" spans="1:16" ht="24.75" customHeight="1" x14ac:dyDescent="0.2">
      <c r="A110" s="96"/>
      <c r="B110" s="79"/>
      <c r="C110" s="77" t="s">
        <v>2080</v>
      </c>
      <c r="D110" s="82" t="s">
        <v>55</v>
      </c>
      <c r="E110" s="13">
        <v>44427</v>
      </c>
      <c r="F110" s="80" t="s">
        <v>1951</v>
      </c>
      <c r="G110" s="13">
        <v>44427</v>
      </c>
      <c r="H110" s="81" t="s">
        <v>1952</v>
      </c>
      <c r="I110" s="16">
        <v>90</v>
      </c>
      <c r="J110" s="16">
        <v>67</v>
      </c>
      <c r="K110" s="16">
        <v>23</v>
      </c>
      <c r="L110" s="16">
        <v>5</v>
      </c>
      <c r="M110" s="87">
        <v>34.672499999999999</v>
      </c>
      <c r="N110" s="76">
        <v>35</v>
      </c>
      <c r="O110" s="67">
        <v>2530</v>
      </c>
      <c r="P110" s="68">
        <f>Table2245236891011121314151617181920212224[[#This Row],[PEMBULATAN]]*O110</f>
        <v>88550</v>
      </c>
    </row>
    <row r="111" spans="1:16" ht="24.75" customHeight="1" x14ac:dyDescent="0.2">
      <c r="A111" s="96"/>
      <c r="B111" s="79"/>
      <c r="C111" s="77" t="s">
        <v>2081</v>
      </c>
      <c r="D111" s="82" t="s">
        <v>55</v>
      </c>
      <c r="E111" s="13">
        <v>44427</v>
      </c>
      <c r="F111" s="80" t="s">
        <v>1951</v>
      </c>
      <c r="G111" s="13">
        <v>44427</v>
      </c>
      <c r="H111" s="81" t="s">
        <v>1952</v>
      </c>
      <c r="I111" s="16">
        <v>68</v>
      </c>
      <c r="J111" s="16">
        <v>54</v>
      </c>
      <c r="K111" s="16">
        <v>23</v>
      </c>
      <c r="L111" s="16">
        <v>15</v>
      </c>
      <c r="M111" s="87">
        <v>21.114000000000001</v>
      </c>
      <c r="N111" s="76">
        <v>21</v>
      </c>
      <c r="O111" s="67">
        <v>2530</v>
      </c>
      <c r="P111" s="68">
        <f>Table2245236891011121314151617181920212224[[#This Row],[PEMBULATAN]]*O111</f>
        <v>53130</v>
      </c>
    </row>
    <row r="112" spans="1:16" ht="24.75" customHeight="1" x14ac:dyDescent="0.2">
      <c r="A112" s="96"/>
      <c r="B112" s="79"/>
      <c r="C112" s="77" t="s">
        <v>2082</v>
      </c>
      <c r="D112" s="82" t="s">
        <v>55</v>
      </c>
      <c r="E112" s="13">
        <v>44427</v>
      </c>
      <c r="F112" s="80" t="s">
        <v>1951</v>
      </c>
      <c r="G112" s="13">
        <v>44427</v>
      </c>
      <c r="H112" s="81" t="s">
        <v>1952</v>
      </c>
      <c r="I112" s="16">
        <v>60</v>
      </c>
      <c r="J112" s="16">
        <v>34</v>
      </c>
      <c r="K112" s="16">
        <v>21</v>
      </c>
      <c r="L112" s="16">
        <v>5</v>
      </c>
      <c r="M112" s="87">
        <v>10.71</v>
      </c>
      <c r="N112" s="76">
        <v>11</v>
      </c>
      <c r="O112" s="67">
        <v>2530</v>
      </c>
      <c r="P112" s="68">
        <f>Table2245236891011121314151617181920212224[[#This Row],[PEMBULATAN]]*O112</f>
        <v>27830</v>
      </c>
    </row>
    <row r="113" spans="1:16" ht="24.75" customHeight="1" x14ac:dyDescent="0.2">
      <c r="A113" s="96"/>
      <c r="B113" s="79"/>
      <c r="C113" s="77" t="s">
        <v>2083</v>
      </c>
      <c r="D113" s="82" t="s">
        <v>55</v>
      </c>
      <c r="E113" s="13">
        <v>44427</v>
      </c>
      <c r="F113" s="80" t="s">
        <v>1951</v>
      </c>
      <c r="G113" s="13">
        <v>44427</v>
      </c>
      <c r="H113" s="81" t="s">
        <v>1952</v>
      </c>
      <c r="I113" s="16">
        <v>105</v>
      </c>
      <c r="J113" s="16">
        <v>65</v>
      </c>
      <c r="K113" s="16">
        <v>45</v>
      </c>
      <c r="L113" s="16">
        <v>30</v>
      </c>
      <c r="M113" s="87">
        <v>76.78125</v>
      </c>
      <c r="N113" s="76">
        <v>77</v>
      </c>
      <c r="O113" s="67">
        <v>2530</v>
      </c>
      <c r="P113" s="68">
        <f>Table2245236891011121314151617181920212224[[#This Row],[PEMBULATAN]]*O113</f>
        <v>194810</v>
      </c>
    </row>
    <row r="114" spans="1:16" ht="24.75" customHeight="1" x14ac:dyDescent="0.2">
      <c r="A114" s="96"/>
      <c r="B114" s="79"/>
      <c r="C114" s="77" t="s">
        <v>2084</v>
      </c>
      <c r="D114" s="82" t="s">
        <v>55</v>
      </c>
      <c r="E114" s="13">
        <v>44427</v>
      </c>
      <c r="F114" s="80" t="s">
        <v>1951</v>
      </c>
      <c r="G114" s="13">
        <v>44427</v>
      </c>
      <c r="H114" s="81" t="s">
        <v>1952</v>
      </c>
      <c r="I114" s="16">
        <v>76</v>
      </c>
      <c r="J114" s="16">
        <v>47</v>
      </c>
      <c r="K114" s="16">
        <v>18</v>
      </c>
      <c r="L114" s="16">
        <v>9</v>
      </c>
      <c r="M114" s="87">
        <v>16.074000000000002</v>
      </c>
      <c r="N114" s="76">
        <v>16</v>
      </c>
      <c r="O114" s="67">
        <v>2530</v>
      </c>
      <c r="P114" s="68">
        <f>Table2245236891011121314151617181920212224[[#This Row],[PEMBULATAN]]*O114</f>
        <v>40480</v>
      </c>
    </row>
    <row r="115" spans="1:16" ht="24.75" customHeight="1" x14ac:dyDescent="0.2">
      <c r="A115" s="96"/>
      <c r="B115" s="79"/>
      <c r="C115" s="77" t="s">
        <v>2085</v>
      </c>
      <c r="D115" s="82" t="s">
        <v>55</v>
      </c>
      <c r="E115" s="13">
        <v>44427</v>
      </c>
      <c r="F115" s="80" t="s">
        <v>1951</v>
      </c>
      <c r="G115" s="13">
        <v>44427</v>
      </c>
      <c r="H115" s="81" t="s">
        <v>1952</v>
      </c>
      <c r="I115" s="16">
        <v>87</v>
      </c>
      <c r="J115" s="16">
        <v>56</v>
      </c>
      <c r="K115" s="16">
        <v>22</v>
      </c>
      <c r="L115" s="16">
        <v>13</v>
      </c>
      <c r="M115" s="87">
        <v>26.795999999999999</v>
      </c>
      <c r="N115" s="76">
        <v>27</v>
      </c>
      <c r="O115" s="67">
        <v>2530</v>
      </c>
      <c r="P115" s="68">
        <f>Table2245236891011121314151617181920212224[[#This Row],[PEMBULATAN]]*O115</f>
        <v>68310</v>
      </c>
    </row>
    <row r="116" spans="1:16" ht="24.75" customHeight="1" x14ac:dyDescent="0.2">
      <c r="A116" s="96"/>
      <c r="B116" s="79"/>
      <c r="C116" s="77" t="s">
        <v>2086</v>
      </c>
      <c r="D116" s="82" t="s">
        <v>55</v>
      </c>
      <c r="E116" s="13">
        <v>44427</v>
      </c>
      <c r="F116" s="80" t="s">
        <v>1951</v>
      </c>
      <c r="G116" s="13">
        <v>44427</v>
      </c>
      <c r="H116" s="81" t="s">
        <v>1952</v>
      </c>
      <c r="I116" s="16">
        <v>65</v>
      </c>
      <c r="J116" s="16">
        <v>46</v>
      </c>
      <c r="K116" s="16">
        <v>10</v>
      </c>
      <c r="L116" s="16">
        <v>12</v>
      </c>
      <c r="M116" s="87">
        <v>7.4749999999999996</v>
      </c>
      <c r="N116" s="76">
        <v>12</v>
      </c>
      <c r="O116" s="67">
        <v>2530</v>
      </c>
      <c r="P116" s="68">
        <f>Table2245236891011121314151617181920212224[[#This Row],[PEMBULATAN]]*O116</f>
        <v>30360</v>
      </c>
    </row>
    <row r="117" spans="1:16" ht="24.75" customHeight="1" x14ac:dyDescent="0.2">
      <c r="A117" s="96"/>
      <c r="B117" s="79"/>
      <c r="C117" s="77" t="s">
        <v>2087</v>
      </c>
      <c r="D117" s="82" t="s">
        <v>55</v>
      </c>
      <c r="E117" s="13">
        <v>44427</v>
      </c>
      <c r="F117" s="80" t="s">
        <v>1951</v>
      </c>
      <c r="G117" s="13">
        <v>44427</v>
      </c>
      <c r="H117" s="81" t="s">
        <v>1952</v>
      </c>
      <c r="I117" s="16">
        <v>90</v>
      </c>
      <c r="J117" s="16">
        <v>56</v>
      </c>
      <c r="K117" s="16">
        <v>23</v>
      </c>
      <c r="L117" s="16">
        <v>9</v>
      </c>
      <c r="M117" s="87">
        <v>28.98</v>
      </c>
      <c r="N117" s="76">
        <v>29</v>
      </c>
      <c r="O117" s="67">
        <v>2530</v>
      </c>
      <c r="P117" s="68">
        <f>Table2245236891011121314151617181920212224[[#This Row],[PEMBULATAN]]*O117</f>
        <v>73370</v>
      </c>
    </row>
    <row r="118" spans="1:16" ht="24.75" customHeight="1" x14ac:dyDescent="0.2">
      <c r="A118" s="96"/>
      <c r="B118" s="79"/>
      <c r="C118" s="77" t="s">
        <v>2088</v>
      </c>
      <c r="D118" s="82" t="s">
        <v>55</v>
      </c>
      <c r="E118" s="13">
        <v>44427</v>
      </c>
      <c r="F118" s="80" t="s">
        <v>1951</v>
      </c>
      <c r="G118" s="13">
        <v>44427</v>
      </c>
      <c r="H118" s="81" t="s">
        <v>1952</v>
      </c>
      <c r="I118" s="16">
        <v>45</v>
      </c>
      <c r="J118" s="16">
        <v>32</v>
      </c>
      <c r="K118" s="16">
        <v>6</v>
      </c>
      <c r="L118" s="16">
        <v>1</v>
      </c>
      <c r="M118" s="87">
        <v>2.16</v>
      </c>
      <c r="N118" s="76">
        <v>2</v>
      </c>
      <c r="O118" s="67">
        <v>2530</v>
      </c>
      <c r="P118" s="68">
        <f>Table2245236891011121314151617181920212224[[#This Row],[PEMBULATAN]]*O118</f>
        <v>5060</v>
      </c>
    </row>
    <row r="119" spans="1:16" ht="24.75" customHeight="1" x14ac:dyDescent="0.2">
      <c r="A119" s="96"/>
      <c r="B119" s="79"/>
      <c r="C119" s="77" t="s">
        <v>2089</v>
      </c>
      <c r="D119" s="82" t="s">
        <v>55</v>
      </c>
      <c r="E119" s="13">
        <v>44427</v>
      </c>
      <c r="F119" s="80" t="s">
        <v>1951</v>
      </c>
      <c r="G119" s="13">
        <v>44427</v>
      </c>
      <c r="H119" s="81" t="s">
        <v>1952</v>
      </c>
      <c r="I119" s="16">
        <v>56</v>
      </c>
      <c r="J119" s="16">
        <v>32</v>
      </c>
      <c r="K119" s="16">
        <v>12</v>
      </c>
      <c r="L119" s="16">
        <v>7</v>
      </c>
      <c r="M119" s="87">
        <v>5.3760000000000003</v>
      </c>
      <c r="N119" s="76">
        <v>7</v>
      </c>
      <c r="O119" s="67">
        <v>2530</v>
      </c>
      <c r="P119" s="68">
        <f>Table2245236891011121314151617181920212224[[#This Row],[PEMBULATAN]]*O119</f>
        <v>17710</v>
      </c>
    </row>
    <row r="120" spans="1:16" ht="24.75" customHeight="1" x14ac:dyDescent="0.2">
      <c r="A120" s="96"/>
      <c r="B120" s="79"/>
      <c r="C120" s="77" t="s">
        <v>2090</v>
      </c>
      <c r="D120" s="82" t="s">
        <v>55</v>
      </c>
      <c r="E120" s="13">
        <v>44427</v>
      </c>
      <c r="F120" s="80" t="s">
        <v>1951</v>
      </c>
      <c r="G120" s="13">
        <v>44427</v>
      </c>
      <c r="H120" s="81" t="s">
        <v>1952</v>
      </c>
      <c r="I120" s="16">
        <v>176</v>
      </c>
      <c r="J120" s="16">
        <v>57</v>
      </c>
      <c r="K120" s="16">
        <v>34</v>
      </c>
      <c r="L120" s="16">
        <v>14</v>
      </c>
      <c r="M120" s="87">
        <v>85.272000000000006</v>
      </c>
      <c r="N120" s="76">
        <v>85</v>
      </c>
      <c r="O120" s="67">
        <v>2530</v>
      </c>
      <c r="P120" s="68">
        <f>Table2245236891011121314151617181920212224[[#This Row],[PEMBULATAN]]*O120</f>
        <v>215050</v>
      </c>
    </row>
    <row r="121" spans="1:16" ht="24.75" customHeight="1" x14ac:dyDescent="0.2">
      <c r="A121" s="96"/>
      <c r="B121" s="79"/>
      <c r="C121" s="77" t="s">
        <v>2091</v>
      </c>
      <c r="D121" s="82" t="s">
        <v>55</v>
      </c>
      <c r="E121" s="13">
        <v>44427</v>
      </c>
      <c r="F121" s="80" t="s">
        <v>1951</v>
      </c>
      <c r="G121" s="13">
        <v>44427</v>
      </c>
      <c r="H121" s="81" t="s">
        <v>1952</v>
      </c>
      <c r="I121" s="16">
        <v>96</v>
      </c>
      <c r="J121" s="16">
        <v>51</v>
      </c>
      <c r="K121" s="16">
        <v>20</v>
      </c>
      <c r="L121" s="16">
        <v>19</v>
      </c>
      <c r="M121" s="87">
        <v>24.48</v>
      </c>
      <c r="N121" s="76">
        <v>24</v>
      </c>
      <c r="O121" s="67">
        <v>2530</v>
      </c>
      <c r="P121" s="68">
        <f>Table2245236891011121314151617181920212224[[#This Row],[PEMBULATAN]]*O121</f>
        <v>60720</v>
      </c>
    </row>
    <row r="122" spans="1:16" ht="24.75" customHeight="1" x14ac:dyDescent="0.2">
      <c r="A122" s="96"/>
      <c r="B122" s="79"/>
      <c r="C122" s="77" t="s">
        <v>2092</v>
      </c>
      <c r="D122" s="82" t="s">
        <v>55</v>
      </c>
      <c r="E122" s="13">
        <v>44427</v>
      </c>
      <c r="F122" s="80" t="s">
        <v>1951</v>
      </c>
      <c r="G122" s="13">
        <v>44427</v>
      </c>
      <c r="H122" s="81" t="s">
        <v>1952</v>
      </c>
      <c r="I122" s="16">
        <v>82</v>
      </c>
      <c r="J122" s="16">
        <v>55</v>
      </c>
      <c r="K122" s="16">
        <v>26</v>
      </c>
      <c r="L122" s="16">
        <v>20</v>
      </c>
      <c r="M122" s="87">
        <v>29.315000000000001</v>
      </c>
      <c r="N122" s="76">
        <v>29</v>
      </c>
      <c r="O122" s="67">
        <v>2530</v>
      </c>
      <c r="P122" s="68">
        <f>Table2245236891011121314151617181920212224[[#This Row],[PEMBULATAN]]*O122</f>
        <v>73370</v>
      </c>
    </row>
    <row r="123" spans="1:16" ht="24.75" customHeight="1" x14ac:dyDescent="0.2">
      <c r="A123" s="96"/>
      <c r="B123" s="79"/>
      <c r="C123" s="77" t="s">
        <v>2093</v>
      </c>
      <c r="D123" s="82" t="s">
        <v>55</v>
      </c>
      <c r="E123" s="13">
        <v>44427</v>
      </c>
      <c r="F123" s="80" t="s">
        <v>1951</v>
      </c>
      <c r="G123" s="13">
        <v>44427</v>
      </c>
      <c r="H123" s="81" t="s">
        <v>1952</v>
      </c>
      <c r="I123" s="16">
        <v>51</v>
      </c>
      <c r="J123" s="16">
        <v>38</v>
      </c>
      <c r="K123" s="16">
        <v>34</v>
      </c>
      <c r="L123" s="16">
        <v>12</v>
      </c>
      <c r="M123" s="87">
        <v>16.472999999999999</v>
      </c>
      <c r="N123" s="76">
        <v>16</v>
      </c>
      <c r="O123" s="67">
        <v>2530</v>
      </c>
      <c r="P123" s="68">
        <f>Table2245236891011121314151617181920212224[[#This Row],[PEMBULATAN]]*O123</f>
        <v>40480</v>
      </c>
    </row>
    <row r="124" spans="1:16" ht="24.75" customHeight="1" x14ac:dyDescent="0.2">
      <c r="A124" s="96"/>
      <c r="B124" s="79"/>
      <c r="C124" s="77" t="s">
        <v>2094</v>
      </c>
      <c r="D124" s="82" t="s">
        <v>55</v>
      </c>
      <c r="E124" s="13">
        <v>44427</v>
      </c>
      <c r="F124" s="80" t="s">
        <v>1951</v>
      </c>
      <c r="G124" s="13">
        <v>44427</v>
      </c>
      <c r="H124" s="81" t="s">
        <v>1952</v>
      </c>
      <c r="I124" s="16">
        <v>40</v>
      </c>
      <c r="J124" s="16">
        <v>40</v>
      </c>
      <c r="K124" s="16">
        <v>22</v>
      </c>
      <c r="L124" s="16">
        <v>5</v>
      </c>
      <c r="M124" s="87">
        <v>8.8000000000000007</v>
      </c>
      <c r="N124" s="76">
        <v>9</v>
      </c>
      <c r="O124" s="67">
        <v>2530</v>
      </c>
      <c r="P124" s="68">
        <f>Table2245236891011121314151617181920212224[[#This Row],[PEMBULATAN]]*O124</f>
        <v>22770</v>
      </c>
    </row>
    <row r="125" spans="1:16" ht="24.75" customHeight="1" x14ac:dyDescent="0.2">
      <c r="A125" s="96"/>
      <c r="B125" s="79"/>
      <c r="C125" s="77" t="s">
        <v>2095</v>
      </c>
      <c r="D125" s="82" t="s">
        <v>55</v>
      </c>
      <c r="E125" s="13">
        <v>44427</v>
      </c>
      <c r="F125" s="80" t="s">
        <v>1951</v>
      </c>
      <c r="G125" s="13">
        <v>44427</v>
      </c>
      <c r="H125" s="81" t="s">
        <v>1952</v>
      </c>
      <c r="I125" s="16">
        <v>40</v>
      </c>
      <c r="J125" s="16">
        <v>24</v>
      </c>
      <c r="K125" s="16">
        <v>25</v>
      </c>
      <c r="L125" s="16">
        <v>12</v>
      </c>
      <c r="M125" s="87">
        <v>6</v>
      </c>
      <c r="N125" s="76">
        <v>12</v>
      </c>
      <c r="O125" s="67">
        <v>2530</v>
      </c>
      <c r="P125" s="68">
        <f>Table2245236891011121314151617181920212224[[#This Row],[PEMBULATAN]]*O125</f>
        <v>30360</v>
      </c>
    </row>
    <row r="126" spans="1:16" ht="24.75" customHeight="1" x14ac:dyDescent="0.2">
      <c r="A126" s="96"/>
      <c r="B126" s="79"/>
      <c r="C126" s="77" t="s">
        <v>2096</v>
      </c>
      <c r="D126" s="82" t="s">
        <v>55</v>
      </c>
      <c r="E126" s="13">
        <v>44427</v>
      </c>
      <c r="F126" s="80" t="s">
        <v>1951</v>
      </c>
      <c r="G126" s="13">
        <v>44427</v>
      </c>
      <c r="H126" s="81" t="s">
        <v>1952</v>
      </c>
      <c r="I126" s="16">
        <v>62</v>
      </c>
      <c r="J126" s="16">
        <v>50</v>
      </c>
      <c r="K126" s="16">
        <v>15</v>
      </c>
      <c r="L126" s="16">
        <v>4</v>
      </c>
      <c r="M126" s="87">
        <v>11.625</v>
      </c>
      <c r="N126" s="76">
        <v>12</v>
      </c>
      <c r="O126" s="67">
        <v>2530</v>
      </c>
      <c r="P126" s="68">
        <f>Table2245236891011121314151617181920212224[[#This Row],[PEMBULATAN]]*O126</f>
        <v>30360</v>
      </c>
    </row>
    <row r="127" spans="1:16" ht="24.75" customHeight="1" x14ac:dyDescent="0.2">
      <c r="A127" s="96"/>
      <c r="B127" s="79"/>
      <c r="C127" s="77" t="s">
        <v>2097</v>
      </c>
      <c r="D127" s="82" t="s">
        <v>55</v>
      </c>
      <c r="E127" s="13">
        <v>44427</v>
      </c>
      <c r="F127" s="80" t="s">
        <v>1951</v>
      </c>
      <c r="G127" s="13">
        <v>44427</v>
      </c>
      <c r="H127" s="81" t="s">
        <v>1952</v>
      </c>
      <c r="I127" s="16">
        <v>55</v>
      </c>
      <c r="J127" s="16">
        <v>32</v>
      </c>
      <c r="K127" s="16">
        <v>25</v>
      </c>
      <c r="L127" s="16">
        <v>4</v>
      </c>
      <c r="M127" s="87">
        <v>11</v>
      </c>
      <c r="N127" s="76">
        <v>11</v>
      </c>
      <c r="O127" s="67">
        <v>2530</v>
      </c>
      <c r="P127" s="68">
        <f>Table2245236891011121314151617181920212224[[#This Row],[PEMBULATAN]]*O127</f>
        <v>27830</v>
      </c>
    </row>
    <row r="128" spans="1:16" ht="24.75" customHeight="1" x14ac:dyDescent="0.2">
      <c r="A128" s="96"/>
      <c r="B128" s="79"/>
      <c r="C128" s="77" t="s">
        <v>2098</v>
      </c>
      <c r="D128" s="82" t="s">
        <v>55</v>
      </c>
      <c r="E128" s="13">
        <v>44427</v>
      </c>
      <c r="F128" s="80" t="s">
        <v>1951</v>
      </c>
      <c r="G128" s="13">
        <v>44427</v>
      </c>
      <c r="H128" s="81" t="s">
        <v>1952</v>
      </c>
      <c r="I128" s="16">
        <v>90</v>
      </c>
      <c r="J128" s="16">
        <v>9</v>
      </c>
      <c r="K128" s="16">
        <v>9</v>
      </c>
      <c r="L128" s="16">
        <v>1</v>
      </c>
      <c r="M128" s="87">
        <v>1.8225</v>
      </c>
      <c r="N128" s="76">
        <v>2</v>
      </c>
      <c r="O128" s="67">
        <v>2530</v>
      </c>
      <c r="P128" s="68">
        <f>Table2245236891011121314151617181920212224[[#This Row],[PEMBULATAN]]*O128</f>
        <v>5060</v>
      </c>
    </row>
    <row r="129" spans="1:16" ht="24.75" customHeight="1" x14ac:dyDescent="0.2">
      <c r="A129" s="96"/>
      <c r="B129" s="79"/>
      <c r="C129" s="77" t="s">
        <v>2099</v>
      </c>
      <c r="D129" s="82" t="s">
        <v>55</v>
      </c>
      <c r="E129" s="13">
        <v>44427</v>
      </c>
      <c r="F129" s="80" t="s">
        <v>1951</v>
      </c>
      <c r="G129" s="13">
        <v>44427</v>
      </c>
      <c r="H129" s="81" t="s">
        <v>1952</v>
      </c>
      <c r="I129" s="16">
        <v>12</v>
      </c>
      <c r="J129" s="16">
        <v>30</v>
      </c>
      <c r="K129" s="16">
        <v>18</v>
      </c>
      <c r="L129" s="16">
        <v>9</v>
      </c>
      <c r="M129" s="87">
        <v>1.62</v>
      </c>
      <c r="N129" s="76">
        <v>9</v>
      </c>
      <c r="O129" s="67">
        <v>2530</v>
      </c>
      <c r="P129" s="68">
        <f>Table2245236891011121314151617181920212224[[#This Row],[PEMBULATAN]]*O129</f>
        <v>22770</v>
      </c>
    </row>
    <row r="130" spans="1:16" ht="24.75" customHeight="1" x14ac:dyDescent="0.2">
      <c r="A130" s="96"/>
      <c r="B130" s="79"/>
      <c r="C130" s="77" t="s">
        <v>2100</v>
      </c>
      <c r="D130" s="82" t="s">
        <v>55</v>
      </c>
      <c r="E130" s="13">
        <v>44427</v>
      </c>
      <c r="F130" s="80" t="s">
        <v>1951</v>
      </c>
      <c r="G130" s="13">
        <v>44427</v>
      </c>
      <c r="H130" s="81" t="s">
        <v>1952</v>
      </c>
      <c r="I130" s="16">
        <v>116</v>
      </c>
      <c r="J130" s="16">
        <v>10</v>
      </c>
      <c r="K130" s="16">
        <v>10</v>
      </c>
      <c r="L130" s="16">
        <v>2</v>
      </c>
      <c r="M130" s="87">
        <v>2.9</v>
      </c>
      <c r="N130" s="76">
        <v>3</v>
      </c>
      <c r="O130" s="67">
        <v>2530</v>
      </c>
      <c r="P130" s="68">
        <f>Table2245236891011121314151617181920212224[[#This Row],[PEMBULATAN]]*O130</f>
        <v>7590</v>
      </c>
    </row>
    <row r="131" spans="1:16" ht="24.75" customHeight="1" x14ac:dyDescent="0.2">
      <c r="A131" s="96"/>
      <c r="B131" s="79"/>
      <c r="C131" s="77" t="s">
        <v>2101</v>
      </c>
      <c r="D131" s="82" t="s">
        <v>55</v>
      </c>
      <c r="E131" s="13">
        <v>44427</v>
      </c>
      <c r="F131" s="80" t="s">
        <v>1951</v>
      </c>
      <c r="G131" s="13">
        <v>44427</v>
      </c>
      <c r="H131" s="81" t="s">
        <v>1952</v>
      </c>
      <c r="I131" s="16">
        <v>154</v>
      </c>
      <c r="J131" s="16">
        <v>6</v>
      </c>
      <c r="K131" s="16">
        <v>6</v>
      </c>
      <c r="L131" s="16">
        <v>2</v>
      </c>
      <c r="M131" s="87">
        <v>1.3859999999999999</v>
      </c>
      <c r="N131" s="76">
        <v>2</v>
      </c>
      <c r="O131" s="67">
        <v>2530</v>
      </c>
      <c r="P131" s="68">
        <f>Table2245236891011121314151617181920212224[[#This Row],[PEMBULATAN]]*O131</f>
        <v>5060</v>
      </c>
    </row>
    <row r="132" spans="1:16" ht="24.75" customHeight="1" x14ac:dyDescent="0.2">
      <c r="A132" s="96"/>
      <c r="B132" s="79"/>
      <c r="C132" s="77" t="s">
        <v>2102</v>
      </c>
      <c r="D132" s="82" t="s">
        <v>55</v>
      </c>
      <c r="E132" s="13">
        <v>44427</v>
      </c>
      <c r="F132" s="80" t="s">
        <v>1951</v>
      </c>
      <c r="G132" s="13">
        <v>44427</v>
      </c>
      <c r="H132" s="81" t="s">
        <v>1952</v>
      </c>
      <c r="I132" s="16">
        <v>110</v>
      </c>
      <c r="J132" s="16">
        <v>30</v>
      </c>
      <c r="K132" s="16">
        <v>24</v>
      </c>
      <c r="L132" s="16">
        <v>2</v>
      </c>
      <c r="M132" s="87">
        <v>19.8</v>
      </c>
      <c r="N132" s="76">
        <v>20</v>
      </c>
      <c r="O132" s="67">
        <v>2530</v>
      </c>
      <c r="P132" s="68">
        <f>Table2245236891011121314151617181920212224[[#This Row],[PEMBULATAN]]*O132</f>
        <v>50600</v>
      </c>
    </row>
    <row r="133" spans="1:16" ht="24.75" customHeight="1" x14ac:dyDescent="0.2">
      <c r="A133" s="96"/>
      <c r="B133" s="79"/>
      <c r="C133" s="77" t="s">
        <v>2103</v>
      </c>
      <c r="D133" s="82" t="s">
        <v>55</v>
      </c>
      <c r="E133" s="13">
        <v>44427</v>
      </c>
      <c r="F133" s="80" t="s">
        <v>1951</v>
      </c>
      <c r="G133" s="13">
        <v>44427</v>
      </c>
      <c r="H133" s="81" t="s">
        <v>1952</v>
      </c>
      <c r="I133" s="16">
        <v>40</v>
      </c>
      <c r="J133" s="16">
        <v>30</v>
      </c>
      <c r="K133" s="16">
        <v>35</v>
      </c>
      <c r="L133" s="16">
        <v>4</v>
      </c>
      <c r="M133" s="87">
        <v>10.5</v>
      </c>
      <c r="N133" s="76">
        <v>11</v>
      </c>
      <c r="O133" s="67">
        <v>2530</v>
      </c>
      <c r="P133" s="68">
        <f>Table2245236891011121314151617181920212224[[#This Row],[PEMBULATAN]]*O133</f>
        <v>27830</v>
      </c>
    </row>
    <row r="134" spans="1:16" ht="24.75" customHeight="1" x14ac:dyDescent="0.2">
      <c r="A134" s="96"/>
      <c r="B134" s="79"/>
      <c r="C134" s="77" t="s">
        <v>2104</v>
      </c>
      <c r="D134" s="82" t="s">
        <v>55</v>
      </c>
      <c r="E134" s="13">
        <v>44427</v>
      </c>
      <c r="F134" s="80" t="s">
        <v>1951</v>
      </c>
      <c r="G134" s="13">
        <v>44427</v>
      </c>
      <c r="H134" s="81" t="s">
        <v>1952</v>
      </c>
      <c r="I134" s="16">
        <v>45</v>
      </c>
      <c r="J134" s="16">
        <v>31</v>
      </c>
      <c r="K134" s="16">
        <v>33</v>
      </c>
      <c r="L134" s="16">
        <v>4</v>
      </c>
      <c r="M134" s="87">
        <v>11.508749999999999</v>
      </c>
      <c r="N134" s="76">
        <v>12</v>
      </c>
      <c r="O134" s="67">
        <v>2530</v>
      </c>
      <c r="P134" s="68">
        <f>Table2245236891011121314151617181920212224[[#This Row],[PEMBULATAN]]*O134</f>
        <v>30360</v>
      </c>
    </row>
    <row r="135" spans="1:16" ht="24.75" customHeight="1" x14ac:dyDescent="0.2">
      <c r="A135" s="96"/>
      <c r="B135" s="79"/>
      <c r="C135" s="77" t="s">
        <v>2105</v>
      </c>
      <c r="D135" s="82" t="s">
        <v>55</v>
      </c>
      <c r="E135" s="13">
        <v>44427</v>
      </c>
      <c r="F135" s="80" t="s">
        <v>1951</v>
      </c>
      <c r="G135" s="13">
        <v>44427</v>
      </c>
      <c r="H135" s="81" t="s">
        <v>1952</v>
      </c>
      <c r="I135" s="16">
        <v>45</v>
      </c>
      <c r="J135" s="16">
        <v>29</v>
      </c>
      <c r="K135" s="16">
        <v>34</v>
      </c>
      <c r="L135" s="16">
        <v>4</v>
      </c>
      <c r="M135" s="87">
        <v>11.092499999999999</v>
      </c>
      <c r="N135" s="76">
        <v>11</v>
      </c>
      <c r="O135" s="67">
        <v>2530</v>
      </c>
      <c r="P135" s="68">
        <f>Table2245236891011121314151617181920212224[[#This Row],[PEMBULATAN]]*O135</f>
        <v>27830</v>
      </c>
    </row>
    <row r="136" spans="1:16" ht="24.75" customHeight="1" x14ac:dyDescent="0.2">
      <c r="A136" s="96"/>
      <c r="B136" s="79"/>
      <c r="C136" s="77" t="s">
        <v>2106</v>
      </c>
      <c r="D136" s="82" t="s">
        <v>55</v>
      </c>
      <c r="E136" s="13">
        <v>44427</v>
      </c>
      <c r="F136" s="80" t="s">
        <v>1951</v>
      </c>
      <c r="G136" s="13">
        <v>44427</v>
      </c>
      <c r="H136" s="81" t="s">
        <v>1952</v>
      </c>
      <c r="I136" s="16">
        <v>102</v>
      </c>
      <c r="J136" s="16">
        <v>57</v>
      </c>
      <c r="K136" s="16">
        <v>35</v>
      </c>
      <c r="L136" s="16">
        <v>7</v>
      </c>
      <c r="M136" s="87">
        <v>50.872500000000002</v>
      </c>
      <c r="N136" s="76">
        <v>51</v>
      </c>
      <c r="O136" s="67">
        <v>2530</v>
      </c>
      <c r="P136" s="68">
        <f>Table2245236891011121314151617181920212224[[#This Row],[PEMBULATAN]]*O136</f>
        <v>129030</v>
      </c>
    </row>
    <row r="137" spans="1:16" ht="24.75" customHeight="1" x14ac:dyDescent="0.2">
      <c r="A137" s="96"/>
      <c r="B137" s="79"/>
      <c r="C137" s="77" t="s">
        <v>2107</v>
      </c>
      <c r="D137" s="82" t="s">
        <v>55</v>
      </c>
      <c r="E137" s="13">
        <v>44427</v>
      </c>
      <c r="F137" s="80" t="s">
        <v>1951</v>
      </c>
      <c r="G137" s="13">
        <v>44427</v>
      </c>
      <c r="H137" s="81" t="s">
        <v>1952</v>
      </c>
      <c r="I137" s="16">
        <v>86</v>
      </c>
      <c r="J137" s="16">
        <v>32</v>
      </c>
      <c r="K137" s="16">
        <v>31</v>
      </c>
      <c r="L137" s="16">
        <v>7</v>
      </c>
      <c r="M137" s="87">
        <v>21.327999999999999</v>
      </c>
      <c r="N137" s="76">
        <v>21</v>
      </c>
      <c r="O137" s="67">
        <v>2530</v>
      </c>
      <c r="P137" s="68">
        <f>Table2245236891011121314151617181920212224[[#This Row],[PEMBULATAN]]*O137</f>
        <v>53130</v>
      </c>
    </row>
    <row r="138" spans="1:16" ht="24.75" customHeight="1" x14ac:dyDescent="0.2">
      <c r="A138" s="96"/>
      <c r="B138" s="79"/>
      <c r="C138" s="77" t="s">
        <v>2108</v>
      </c>
      <c r="D138" s="82" t="s">
        <v>55</v>
      </c>
      <c r="E138" s="13">
        <v>44427</v>
      </c>
      <c r="F138" s="80" t="s">
        <v>1951</v>
      </c>
      <c r="G138" s="13">
        <v>44427</v>
      </c>
      <c r="H138" s="81" t="s">
        <v>1952</v>
      </c>
      <c r="I138" s="16">
        <v>85</v>
      </c>
      <c r="J138" s="16">
        <v>36</v>
      </c>
      <c r="K138" s="16">
        <v>48</v>
      </c>
      <c r="L138" s="16">
        <v>20</v>
      </c>
      <c r="M138" s="87">
        <v>36.72</v>
      </c>
      <c r="N138" s="76">
        <v>37</v>
      </c>
      <c r="O138" s="67">
        <v>2530</v>
      </c>
      <c r="P138" s="68">
        <f>Table2245236891011121314151617181920212224[[#This Row],[PEMBULATAN]]*O138</f>
        <v>93610</v>
      </c>
    </row>
    <row r="139" spans="1:16" ht="24.75" customHeight="1" x14ac:dyDescent="0.2">
      <c r="A139" s="96"/>
      <c r="B139" s="79"/>
      <c r="C139" s="77" t="s">
        <v>2109</v>
      </c>
      <c r="D139" s="82" t="s">
        <v>55</v>
      </c>
      <c r="E139" s="13">
        <v>44427</v>
      </c>
      <c r="F139" s="80" t="s">
        <v>1951</v>
      </c>
      <c r="G139" s="13">
        <v>44427</v>
      </c>
      <c r="H139" s="81" t="s">
        <v>1952</v>
      </c>
      <c r="I139" s="16">
        <v>47</v>
      </c>
      <c r="J139" s="16">
        <v>31</v>
      </c>
      <c r="K139" s="16">
        <v>23</v>
      </c>
      <c r="L139" s="16">
        <v>11</v>
      </c>
      <c r="M139" s="87">
        <v>8.3777500000000007</v>
      </c>
      <c r="N139" s="76">
        <v>11</v>
      </c>
      <c r="O139" s="67">
        <v>2530</v>
      </c>
      <c r="P139" s="68">
        <f>Table2245236891011121314151617181920212224[[#This Row],[PEMBULATAN]]*O139</f>
        <v>27830</v>
      </c>
    </row>
    <row r="140" spans="1:16" ht="24.75" customHeight="1" x14ac:dyDescent="0.2">
      <c r="A140" s="96"/>
      <c r="B140" s="79"/>
      <c r="C140" s="77" t="s">
        <v>2110</v>
      </c>
      <c r="D140" s="82" t="s">
        <v>55</v>
      </c>
      <c r="E140" s="13">
        <v>44427</v>
      </c>
      <c r="F140" s="80" t="s">
        <v>1951</v>
      </c>
      <c r="G140" s="13">
        <v>44427</v>
      </c>
      <c r="H140" s="81" t="s">
        <v>1952</v>
      </c>
      <c r="I140" s="16">
        <v>50</v>
      </c>
      <c r="J140" s="16">
        <v>39</v>
      </c>
      <c r="K140" s="16">
        <v>27</v>
      </c>
      <c r="L140" s="16">
        <v>14</v>
      </c>
      <c r="M140" s="87">
        <v>13.1625</v>
      </c>
      <c r="N140" s="76">
        <v>14</v>
      </c>
      <c r="O140" s="67">
        <v>2530</v>
      </c>
      <c r="P140" s="68">
        <f>Table2245236891011121314151617181920212224[[#This Row],[PEMBULATAN]]*O140</f>
        <v>35420</v>
      </c>
    </row>
    <row r="141" spans="1:16" ht="24.75" customHeight="1" x14ac:dyDescent="0.2">
      <c r="A141" s="96"/>
      <c r="B141" s="79"/>
      <c r="C141" s="77" t="s">
        <v>2111</v>
      </c>
      <c r="D141" s="82" t="s">
        <v>55</v>
      </c>
      <c r="E141" s="13">
        <v>44427</v>
      </c>
      <c r="F141" s="80" t="s">
        <v>1951</v>
      </c>
      <c r="G141" s="13">
        <v>44427</v>
      </c>
      <c r="H141" s="81" t="s">
        <v>1952</v>
      </c>
      <c r="I141" s="16">
        <v>83</v>
      </c>
      <c r="J141" s="16">
        <v>22</v>
      </c>
      <c r="K141" s="16">
        <v>11</v>
      </c>
      <c r="L141" s="16">
        <v>3</v>
      </c>
      <c r="M141" s="87">
        <v>5.0214999999999996</v>
      </c>
      <c r="N141" s="76">
        <v>5</v>
      </c>
      <c r="O141" s="67">
        <v>2530</v>
      </c>
      <c r="P141" s="68">
        <f>Table2245236891011121314151617181920212224[[#This Row],[PEMBULATAN]]*O141</f>
        <v>12650</v>
      </c>
    </row>
    <row r="142" spans="1:16" ht="24.75" customHeight="1" x14ac:dyDescent="0.2">
      <c r="A142" s="96"/>
      <c r="B142" s="79"/>
      <c r="C142" s="77" t="s">
        <v>2112</v>
      </c>
      <c r="D142" s="82" t="s">
        <v>55</v>
      </c>
      <c r="E142" s="13">
        <v>44427</v>
      </c>
      <c r="F142" s="80" t="s">
        <v>1951</v>
      </c>
      <c r="G142" s="13">
        <v>44427</v>
      </c>
      <c r="H142" s="81" t="s">
        <v>1952</v>
      </c>
      <c r="I142" s="16">
        <v>104</v>
      </c>
      <c r="J142" s="16">
        <v>8</v>
      </c>
      <c r="K142" s="16">
        <v>8</v>
      </c>
      <c r="L142" s="16">
        <v>1</v>
      </c>
      <c r="M142" s="87">
        <v>1.6639999999999999</v>
      </c>
      <c r="N142" s="76">
        <v>2</v>
      </c>
      <c r="O142" s="67">
        <v>2530</v>
      </c>
      <c r="P142" s="68">
        <f>Table2245236891011121314151617181920212224[[#This Row],[PEMBULATAN]]*O142</f>
        <v>5060</v>
      </c>
    </row>
    <row r="143" spans="1:16" ht="24.75" customHeight="1" x14ac:dyDescent="0.2">
      <c r="A143" s="96"/>
      <c r="B143" s="79"/>
      <c r="C143" s="77" t="s">
        <v>2113</v>
      </c>
      <c r="D143" s="82" t="s">
        <v>55</v>
      </c>
      <c r="E143" s="13">
        <v>44427</v>
      </c>
      <c r="F143" s="80" t="s">
        <v>1951</v>
      </c>
      <c r="G143" s="13">
        <v>44427</v>
      </c>
      <c r="H143" s="81" t="s">
        <v>1952</v>
      </c>
      <c r="I143" s="16">
        <v>71</v>
      </c>
      <c r="J143" s="16">
        <v>30</v>
      </c>
      <c r="K143" s="16">
        <v>18</v>
      </c>
      <c r="L143" s="16">
        <v>12</v>
      </c>
      <c r="M143" s="87">
        <v>9.5850000000000009</v>
      </c>
      <c r="N143" s="76">
        <v>12</v>
      </c>
      <c r="O143" s="67">
        <v>2530</v>
      </c>
      <c r="P143" s="68">
        <f>Table2245236891011121314151617181920212224[[#This Row],[PEMBULATAN]]*O143</f>
        <v>30360</v>
      </c>
    </row>
    <row r="144" spans="1:16" ht="24.75" customHeight="1" x14ac:dyDescent="0.2">
      <c r="A144" s="96"/>
      <c r="B144" s="79"/>
      <c r="C144" s="77" t="s">
        <v>2114</v>
      </c>
      <c r="D144" s="82" t="s">
        <v>55</v>
      </c>
      <c r="E144" s="13">
        <v>44427</v>
      </c>
      <c r="F144" s="80" t="s">
        <v>1951</v>
      </c>
      <c r="G144" s="13">
        <v>44427</v>
      </c>
      <c r="H144" s="81" t="s">
        <v>1952</v>
      </c>
      <c r="I144" s="16">
        <v>51</v>
      </c>
      <c r="J144" s="16">
        <v>46</v>
      </c>
      <c r="K144" s="16">
        <v>7</v>
      </c>
      <c r="L144" s="16">
        <v>4</v>
      </c>
      <c r="M144" s="87">
        <v>4.1055000000000001</v>
      </c>
      <c r="N144" s="76">
        <v>4</v>
      </c>
      <c r="O144" s="67">
        <v>2530</v>
      </c>
      <c r="P144" s="68">
        <f>Table2245236891011121314151617181920212224[[#This Row],[PEMBULATAN]]*O144</f>
        <v>10120</v>
      </c>
    </row>
    <row r="145" spans="1:16" ht="24.75" customHeight="1" x14ac:dyDescent="0.2">
      <c r="A145" s="96"/>
      <c r="B145" s="79"/>
      <c r="C145" s="77" t="s">
        <v>2115</v>
      </c>
      <c r="D145" s="82" t="s">
        <v>55</v>
      </c>
      <c r="E145" s="13">
        <v>44427</v>
      </c>
      <c r="F145" s="80" t="s">
        <v>1951</v>
      </c>
      <c r="G145" s="13">
        <v>44427</v>
      </c>
      <c r="H145" s="81" t="s">
        <v>1952</v>
      </c>
      <c r="I145" s="16">
        <v>95</v>
      </c>
      <c r="J145" s="16">
        <v>31</v>
      </c>
      <c r="K145" s="16">
        <v>31</v>
      </c>
      <c r="L145" s="16">
        <v>13</v>
      </c>
      <c r="M145" s="87">
        <v>22.82375</v>
      </c>
      <c r="N145" s="76">
        <v>23</v>
      </c>
      <c r="O145" s="67">
        <v>2530</v>
      </c>
      <c r="P145" s="68">
        <f>Table2245236891011121314151617181920212224[[#This Row],[PEMBULATAN]]*O145</f>
        <v>58190</v>
      </c>
    </row>
    <row r="146" spans="1:16" ht="24.75" customHeight="1" x14ac:dyDescent="0.2">
      <c r="A146" s="96"/>
      <c r="B146" s="79"/>
      <c r="C146" s="77" t="s">
        <v>2116</v>
      </c>
      <c r="D146" s="82" t="s">
        <v>55</v>
      </c>
      <c r="E146" s="13">
        <v>44427</v>
      </c>
      <c r="F146" s="80" t="s">
        <v>1951</v>
      </c>
      <c r="G146" s="13">
        <v>44427</v>
      </c>
      <c r="H146" s="81" t="s">
        <v>1952</v>
      </c>
      <c r="I146" s="16">
        <v>95</v>
      </c>
      <c r="J146" s="16">
        <v>31</v>
      </c>
      <c r="K146" s="16">
        <v>31</v>
      </c>
      <c r="L146" s="16">
        <v>14</v>
      </c>
      <c r="M146" s="87">
        <v>22.82375</v>
      </c>
      <c r="N146" s="76">
        <v>23</v>
      </c>
      <c r="O146" s="67">
        <v>2530</v>
      </c>
      <c r="P146" s="68">
        <f>Table2245236891011121314151617181920212224[[#This Row],[PEMBULATAN]]*O146</f>
        <v>58190</v>
      </c>
    </row>
    <row r="147" spans="1:16" ht="24.75" customHeight="1" x14ac:dyDescent="0.2">
      <c r="A147" s="96"/>
      <c r="B147" s="79"/>
      <c r="C147" s="77" t="s">
        <v>2117</v>
      </c>
      <c r="D147" s="82" t="s">
        <v>55</v>
      </c>
      <c r="E147" s="13">
        <v>44427</v>
      </c>
      <c r="F147" s="80" t="s">
        <v>1951</v>
      </c>
      <c r="G147" s="13">
        <v>44427</v>
      </c>
      <c r="H147" s="81" t="s">
        <v>1952</v>
      </c>
      <c r="I147" s="16">
        <v>95</v>
      </c>
      <c r="J147" s="16">
        <v>31</v>
      </c>
      <c r="K147" s="16">
        <v>31</v>
      </c>
      <c r="L147" s="16">
        <v>15</v>
      </c>
      <c r="M147" s="87">
        <v>22.82375</v>
      </c>
      <c r="N147" s="76">
        <v>23</v>
      </c>
      <c r="O147" s="67">
        <v>2530</v>
      </c>
      <c r="P147" s="68">
        <f>Table2245236891011121314151617181920212224[[#This Row],[PEMBULATAN]]*O147</f>
        <v>58190</v>
      </c>
    </row>
    <row r="148" spans="1:16" ht="24.75" customHeight="1" x14ac:dyDescent="0.2">
      <c r="A148" s="96"/>
      <c r="B148" s="79"/>
      <c r="C148" s="77" t="s">
        <v>2118</v>
      </c>
      <c r="D148" s="82" t="s">
        <v>55</v>
      </c>
      <c r="E148" s="13">
        <v>44427</v>
      </c>
      <c r="F148" s="80" t="s">
        <v>1951</v>
      </c>
      <c r="G148" s="13">
        <v>44427</v>
      </c>
      <c r="H148" s="81" t="s">
        <v>1952</v>
      </c>
      <c r="I148" s="16">
        <v>102</v>
      </c>
      <c r="J148" s="16">
        <v>32</v>
      </c>
      <c r="K148" s="16">
        <v>18</v>
      </c>
      <c r="L148" s="16">
        <v>7</v>
      </c>
      <c r="M148" s="87">
        <v>14.688000000000001</v>
      </c>
      <c r="N148" s="76">
        <v>15</v>
      </c>
      <c r="O148" s="67">
        <v>2530</v>
      </c>
      <c r="P148" s="68">
        <f>Table2245236891011121314151617181920212224[[#This Row],[PEMBULATAN]]*O148</f>
        <v>37950</v>
      </c>
    </row>
    <row r="149" spans="1:16" ht="24.75" customHeight="1" x14ac:dyDescent="0.2">
      <c r="A149" s="96"/>
      <c r="B149" s="79"/>
      <c r="C149" s="77" t="s">
        <v>2119</v>
      </c>
      <c r="D149" s="82" t="s">
        <v>55</v>
      </c>
      <c r="E149" s="13">
        <v>44427</v>
      </c>
      <c r="F149" s="80" t="s">
        <v>1951</v>
      </c>
      <c r="G149" s="13">
        <v>44427</v>
      </c>
      <c r="H149" s="81" t="s">
        <v>1952</v>
      </c>
      <c r="I149" s="16">
        <v>90</v>
      </c>
      <c r="J149" s="16">
        <v>40</v>
      </c>
      <c r="K149" s="16">
        <v>11</v>
      </c>
      <c r="L149" s="16">
        <v>1</v>
      </c>
      <c r="M149" s="87">
        <v>9.9</v>
      </c>
      <c r="N149" s="76">
        <v>10</v>
      </c>
      <c r="O149" s="67">
        <v>2530</v>
      </c>
      <c r="P149" s="68">
        <f>Table2245236891011121314151617181920212224[[#This Row],[PEMBULATAN]]*O149</f>
        <v>25300</v>
      </c>
    </row>
    <row r="150" spans="1:16" ht="24.75" customHeight="1" x14ac:dyDescent="0.2">
      <c r="A150" s="96"/>
      <c r="B150" s="79"/>
      <c r="C150" s="77" t="s">
        <v>2120</v>
      </c>
      <c r="D150" s="82" t="s">
        <v>55</v>
      </c>
      <c r="E150" s="13">
        <v>44427</v>
      </c>
      <c r="F150" s="80" t="s">
        <v>1951</v>
      </c>
      <c r="G150" s="13">
        <v>44427</v>
      </c>
      <c r="H150" s="81" t="s">
        <v>1952</v>
      </c>
      <c r="I150" s="16">
        <v>123</v>
      </c>
      <c r="J150" s="16">
        <v>31</v>
      </c>
      <c r="K150" s="16">
        <v>19</v>
      </c>
      <c r="L150" s="16">
        <v>3</v>
      </c>
      <c r="M150" s="87">
        <v>18.111750000000001</v>
      </c>
      <c r="N150" s="76">
        <v>18</v>
      </c>
      <c r="O150" s="67">
        <v>2530</v>
      </c>
      <c r="P150" s="68">
        <f>Table2245236891011121314151617181920212224[[#This Row],[PEMBULATAN]]*O150</f>
        <v>45540</v>
      </c>
    </row>
    <row r="151" spans="1:16" ht="24.75" customHeight="1" x14ac:dyDescent="0.2">
      <c r="A151" s="96"/>
      <c r="B151" s="79"/>
      <c r="C151" s="77" t="s">
        <v>2121</v>
      </c>
      <c r="D151" s="82" t="s">
        <v>55</v>
      </c>
      <c r="E151" s="13">
        <v>44427</v>
      </c>
      <c r="F151" s="80" t="s">
        <v>1951</v>
      </c>
      <c r="G151" s="13">
        <v>44427</v>
      </c>
      <c r="H151" s="81" t="s">
        <v>1952</v>
      </c>
      <c r="I151" s="16">
        <v>82</v>
      </c>
      <c r="J151" s="16">
        <v>40</v>
      </c>
      <c r="K151" s="16">
        <v>6</v>
      </c>
      <c r="L151" s="16">
        <v>2</v>
      </c>
      <c r="M151" s="87">
        <v>4.92</v>
      </c>
      <c r="N151" s="76">
        <v>5</v>
      </c>
      <c r="O151" s="67">
        <v>2530</v>
      </c>
      <c r="P151" s="68">
        <f>Table2245236891011121314151617181920212224[[#This Row],[PEMBULATAN]]*O151</f>
        <v>12650</v>
      </c>
    </row>
    <row r="152" spans="1:16" ht="24.75" customHeight="1" x14ac:dyDescent="0.2">
      <c r="A152" s="96"/>
      <c r="B152" s="79"/>
      <c r="C152" s="77" t="s">
        <v>2122</v>
      </c>
      <c r="D152" s="82" t="s">
        <v>55</v>
      </c>
      <c r="E152" s="13">
        <v>44427</v>
      </c>
      <c r="F152" s="80" t="s">
        <v>1951</v>
      </c>
      <c r="G152" s="13">
        <v>44427</v>
      </c>
      <c r="H152" s="81" t="s">
        <v>1952</v>
      </c>
      <c r="I152" s="16">
        <v>110</v>
      </c>
      <c r="J152" s="16">
        <v>30</v>
      </c>
      <c r="K152" s="16">
        <v>19</v>
      </c>
      <c r="L152" s="16">
        <v>6</v>
      </c>
      <c r="M152" s="87">
        <v>15.675000000000001</v>
      </c>
      <c r="N152" s="76">
        <v>16</v>
      </c>
      <c r="O152" s="67">
        <v>2530</v>
      </c>
      <c r="P152" s="68">
        <f>Table2245236891011121314151617181920212224[[#This Row],[PEMBULATAN]]*O152</f>
        <v>40480</v>
      </c>
    </row>
    <row r="153" spans="1:16" ht="24.75" customHeight="1" x14ac:dyDescent="0.2">
      <c r="A153" s="96"/>
      <c r="B153" s="79"/>
      <c r="C153" s="77" t="s">
        <v>2123</v>
      </c>
      <c r="D153" s="82" t="s">
        <v>55</v>
      </c>
      <c r="E153" s="13">
        <v>44427</v>
      </c>
      <c r="F153" s="80" t="s">
        <v>1951</v>
      </c>
      <c r="G153" s="13">
        <v>44427</v>
      </c>
      <c r="H153" s="81" t="s">
        <v>1952</v>
      </c>
      <c r="I153" s="16">
        <v>45</v>
      </c>
      <c r="J153" s="16">
        <v>43</v>
      </c>
      <c r="K153" s="16">
        <v>22</v>
      </c>
      <c r="L153" s="16">
        <v>7</v>
      </c>
      <c r="M153" s="87">
        <v>10.6425</v>
      </c>
      <c r="N153" s="76">
        <v>11</v>
      </c>
      <c r="O153" s="67">
        <v>2530</v>
      </c>
      <c r="P153" s="68">
        <f>Table2245236891011121314151617181920212224[[#This Row],[PEMBULATAN]]*O153</f>
        <v>27830</v>
      </c>
    </row>
    <row r="154" spans="1:16" ht="24.75" customHeight="1" x14ac:dyDescent="0.2">
      <c r="A154" s="96"/>
      <c r="B154" s="79"/>
      <c r="C154" s="77" t="s">
        <v>2124</v>
      </c>
      <c r="D154" s="82" t="s">
        <v>55</v>
      </c>
      <c r="E154" s="13">
        <v>44427</v>
      </c>
      <c r="F154" s="80" t="s">
        <v>1951</v>
      </c>
      <c r="G154" s="13">
        <v>44427</v>
      </c>
      <c r="H154" s="81" t="s">
        <v>1952</v>
      </c>
      <c r="I154" s="16">
        <v>44</v>
      </c>
      <c r="J154" s="16">
        <v>35</v>
      </c>
      <c r="K154" s="16">
        <v>35</v>
      </c>
      <c r="L154" s="16">
        <v>13</v>
      </c>
      <c r="M154" s="87">
        <v>13.475</v>
      </c>
      <c r="N154" s="76">
        <v>13</v>
      </c>
      <c r="O154" s="67">
        <v>2530</v>
      </c>
      <c r="P154" s="68">
        <f>Table2245236891011121314151617181920212224[[#This Row],[PEMBULATAN]]*O154</f>
        <v>32890</v>
      </c>
    </row>
    <row r="155" spans="1:16" ht="24.75" customHeight="1" x14ac:dyDescent="0.2">
      <c r="A155" s="96"/>
      <c r="B155" s="79"/>
      <c r="C155" s="77" t="s">
        <v>2125</v>
      </c>
      <c r="D155" s="82" t="s">
        <v>55</v>
      </c>
      <c r="E155" s="13">
        <v>44427</v>
      </c>
      <c r="F155" s="80" t="s">
        <v>1951</v>
      </c>
      <c r="G155" s="13">
        <v>44427</v>
      </c>
      <c r="H155" s="81" t="s">
        <v>1952</v>
      </c>
      <c r="I155" s="16">
        <v>35</v>
      </c>
      <c r="J155" s="16">
        <v>30</v>
      </c>
      <c r="K155" s="16">
        <v>24</v>
      </c>
      <c r="L155" s="16">
        <v>4</v>
      </c>
      <c r="M155" s="87">
        <v>6.3</v>
      </c>
      <c r="N155" s="76">
        <v>6</v>
      </c>
      <c r="O155" s="67">
        <v>2530</v>
      </c>
      <c r="P155" s="68">
        <f>Table2245236891011121314151617181920212224[[#This Row],[PEMBULATAN]]*O155</f>
        <v>15180</v>
      </c>
    </row>
    <row r="156" spans="1:16" ht="24.75" customHeight="1" x14ac:dyDescent="0.2">
      <c r="A156" s="96"/>
      <c r="B156" s="79"/>
      <c r="C156" s="77" t="s">
        <v>2126</v>
      </c>
      <c r="D156" s="82" t="s">
        <v>55</v>
      </c>
      <c r="E156" s="13">
        <v>44427</v>
      </c>
      <c r="F156" s="80" t="s">
        <v>1951</v>
      </c>
      <c r="G156" s="13">
        <v>44427</v>
      </c>
      <c r="H156" s="81" t="s">
        <v>1952</v>
      </c>
      <c r="I156" s="16">
        <v>77</v>
      </c>
      <c r="J156" s="16">
        <v>25</v>
      </c>
      <c r="K156" s="16">
        <v>17</v>
      </c>
      <c r="L156" s="16">
        <v>1</v>
      </c>
      <c r="M156" s="87">
        <v>8.1812500000000004</v>
      </c>
      <c r="N156" s="76">
        <v>8</v>
      </c>
      <c r="O156" s="67">
        <v>2530</v>
      </c>
      <c r="P156" s="68">
        <f>Table2245236891011121314151617181920212224[[#This Row],[PEMBULATAN]]*O156</f>
        <v>20240</v>
      </c>
    </row>
    <row r="157" spans="1:16" ht="24.75" customHeight="1" x14ac:dyDescent="0.2">
      <c r="A157" s="96"/>
      <c r="B157" s="79"/>
      <c r="C157" s="77" t="s">
        <v>2127</v>
      </c>
      <c r="D157" s="82" t="s">
        <v>55</v>
      </c>
      <c r="E157" s="13">
        <v>44427</v>
      </c>
      <c r="F157" s="80" t="s">
        <v>1951</v>
      </c>
      <c r="G157" s="13">
        <v>44427</v>
      </c>
      <c r="H157" s="81" t="s">
        <v>1952</v>
      </c>
      <c r="I157" s="16">
        <v>48</v>
      </c>
      <c r="J157" s="16">
        <v>48</v>
      </c>
      <c r="K157" s="16">
        <v>22</v>
      </c>
      <c r="L157" s="16">
        <v>6</v>
      </c>
      <c r="M157" s="87">
        <v>12.672000000000001</v>
      </c>
      <c r="N157" s="76">
        <v>13</v>
      </c>
      <c r="O157" s="67">
        <v>2530</v>
      </c>
      <c r="P157" s="68">
        <f>Table2245236891011121314151617181920212224[[#This Row],[PEMBULATAN]]*O157</f>
        <v>32890</v>
      </c>
    </row>
    <row r="158" spans="1:16" ht="24.75" customHeight="1" x14ac:dyDescent="0.2">
      <c r="A158" s="96"/>
      <c r="B158" s="79"/>
      <c r="C158" s="77" t="s">
        <v>2128</v>
      </c>
      <c r="D158" s="82" t="s">
        <v>55</v>
      </c>
      <c r="E158" s="13">
        <v>44427</v>
      </c>
      <c r="F158" s="80" t="s">
        <v>1951</v>
      </c>
      <c r="G158" s="13">
        <v>44427</v>
      </c>
      <c r="H158" s="81" t="s">
        <v>1952</v>
      </c>
      <c r="I158" s="16">
        <v>88</v>
      </c>
      <c r="J158" s="16">
        <v>52</v>
      </c>
      <c r="K158" s="16">
        <v>23</v>
      </c>
      <c r="L158" s="16">
        <v>10</v>
      </c>
      <c r="M158" s="87">
        <v>26.312000000000001</v>
      </c>
      <c r="N158" s="76">
        <v>27</v>
      </c>
      <c r="O158" s="67">
        <v>2530</v>
      </c>
      <c r="P158" s="68">
        <f>Table2245236891011121314151617181920212224[[#This Row],[PEMBULATAN]]*O158</f>
        <v>68310</v>
      </c>
    </row>
    <row r="159" spans="1:16" ht="24.75" customHeight="1" x14ac:dyDescent="0.2">
      <c r="A159" s="14"/>
      <c r="B159" s="14"/>
      <c r="C159" s="9" t="s">
        <v>2129</v>
      </c>
      <c r="D159" s="80" t="s">
        <v>55</v>
      </c>
      <c r="E159" s="13">
        <v>44427</v>
      </c>
      <c r="F159" s="80" t="s">
        <v>1951</v>
      </c>
      <c r="G159" s="13">
        <v>44427</v>
      </c>
      <c r="H159" s="10" t="s">
        <v>1952</v>
      </c>
      <c r="I159" s="1">
        <v>61</v>
      </c>
      <c r="J159" s="1">
        <v>39</v>
      </c>
      <c r="K159" s="1">
        <v>22</v>
      </c>
      <c r="L159" s="1">
        <v>6</v>
      </c>
      <c r="M159" s="86">
        <v>13.0845</v>
      </c>
      <c r="N159" s="8">
        <v>13</v>
      </c>
      <c r="O159" s="67">
        <v>2530</v>
      </c>
      <c r="P159" s="68">
        <f>Table2245236891011121314151617181920212224[[#This Row],[PEMBULATAN]]*O159</f>
        <v>32890</v>
      </c>
    </row>
    <row r="160" spans="1:16" ht="24.75" customHeight="1" x14ac:dyDescent="0.2">
      <c r="A160" s="14"/>
      <c r="B160" s="14"/>
      <c r="C160" s="77" t="s">
        <v>2130</v>
      </c>
      <c r="D160" s="82" t="s">
        <v>55</v>
      </c>
      <c r="E160" s="13">
        <v>44427</v>
      </c>
      <c r="F160" s="80" t="s">
        <v>1951</v>
      </c>
      <c r="G160" s="13">
        <v>44427</v>
      </c>
      <c r="H160" s="81" t="s">
        <v>1952</v>
      </c>
      <c r="I160" s="16">
        <v>46</v>
      </c>
      <c r="J160" s="16">
        <v>30</v>
      </c>
      <c r="K160" s="16">
        <v>20</v>
      </c>
      <c r="L160" s="16">
        <v>23</v>
      </c>
      <c r="M160" s="87">
        <v>6.9</v>
      </c>
      <c r="N160" s="76">
        <v>23</v>
      </c>
      <c r="O160" s="67">
        <v>2530</v>
      </c>
      <c r="P160" s="68">
        <f>Table2245236891011121314151617181920212224[[#This Row],[PEMBULATAN]]*O160</f>
        <v>58190</v>
      </c>
    </row>
    <row r="161" spans="1:16" ht="24.75" customHeight="1" x14ac:dyDescent="0.2">
      <c r="A161" s="14"/>
      <c r="B161" s="14"/>
      <c r="C161" s="77" t="s">
        <v>2131</v>
      </c>
      <c r="D161" s="82" t="s">
        <v>55</v>
      </c>
      <c r="E161" s="13">
        <v>44427</v>
      </c>
      <c r="F161" s="80" t="s">
        <v>1951</v>
      </c>
      <c r="G161" s="13">
        <v>44427</v>
      </c>
      <c r="H161" s="81" t="s">
        <v>1952</v>
      </c>
      <c r="I161" s="16">
        <v>8</v>
      </c>
      <c r="J161" s="16">
        <v>56</v>
      </c>
      <c r="K161" s="16">
        <v>34</v>
      </c>
      <c r="L161" s="16">
        <v>23</v>
      </c>
      <c r="M161" s="87">
        <v>3.8079999999999998</v>
      </c>
      <c r="N161" s="76">
        <v>23</v>
      </c>
      <c r="O161" s="67">
        <v>2530</v>
      </c>
      <c r="P161" s="68">
        <f>Table2245236891011121314151617181920212224[[#This Row],[PEMBULATAN]]*O161</f>
        <v>58190</v>
      </c>
    </row>
    <row r="162" spans="1:16" ht="24.75" customHeight="1" x14ac:dyDescent="0.2">
      <c r="A162" s="14"/>
      <c r="B162" s="14"/>
      <c r="C162" s="77" t="s">
        <v>2132</v>
      </c>
      <c r="D162" s="82" t="s">
        <v>55</v>
      </c>
      <c r="E162" s="13">
        <v>44427</v>
      </c>
      <c r="F162" s="80" t="s">
        <v>1951</v>
      </c>
      <c r="G162" s="13">
        <v>44427</v>
      </c>
      <c r="H162" s="81" t="s">
        <v>1952</v>
      </c>
      <c r="I162" s="16">
        <v>53</v>
      </c>
      <c r="J162" s="16">
        <v>42</v>
      </c>
      <c r="K162" s="16">
        <v>15</v>
      </c>
      <c r="L162" s="16">
        <v>3</v>
      </c>
      <c r="M162" s="87">
        <v>8.3475000000000001</v>
      </c>
      <c r="N162" s="76">
        <v>8</v>
      </c>
      <c r="O162" s="67">
        <v>2530</v>
      </c>
      <c r="P162" s="68">
        <f>Table2245236891011121314151617181920212224[[#This Row],[PEMBULATAN]]*O162</f>
        <v>20240</v>
      </c>
    </row>
    <row r="163" spans="1:16" ht="22.5" customHeight="1" x14ac:dyDescent="0.2">
      <c r="A163" s="119" t="s">
        <v>34</v>
      </c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1"/>
      <c r="M163" s="83">
        <f>SUBTOTAL(109,Table2245236891011121314151617181920212224[KG VOLUME])</f>
        <v>5658.6072499999964</v>
      </c>
      <c r="N163" s="71">
        <f>SUM(N3:N162)</f>
        <v>5774</v>
      </c>
      <c r="O163" s="122">
        <f>SUM(P3:P162)</f>
        <v>14608220</v>
      </c>
      <c r="P163" s="123"/>
    </row>
    <row r="164" spans="1:16" ht="22.5" customHeight="1" x14ac:dyDescent="0.2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9"/>
      <c r="N164" s="91" t="s">
        <v>57</v>
      </c>
      <c r="O164" s="90"/>
      <c r="P164" s="90">
        <f>O163*10%</f>
        <v>1460822</v>
      </c>
    </row>
    <row r="165" spans="1:16" x14ac:dyDescent="0.2">
      <c r="A165" s="11"/>
      <c r="B165" s="59" t="s">
        <v>48</v>
      </c>
      <c r="C165" s="58"/>
      <c r="D165" s="60" t="s">
        <v>49</v>
      </c>
      <c r="H165" s="66"/>
      <c r="N165" s="65" t="s">
        <v>35</v>
      </c>
      <c r="P165" s="72">
        <f>O163*1%</f>
        <v>146082.20000000001</v>
      </c>
    </row>
    <row r="166" spans="1:16" x14ac:dyDescent="0.2">
      <c r="A166" s="11"/>
      <c r="H166" s="66"/>
      <c r="N166" s="65" t="s">
        <v>36</v>
      </c>
      <c r="P166" s="74">
        <v>0</v>
      </c>
    </row>
    <row r="167" spans="1:16" ht="15.75" thickBot="1" x14ac:dyDescent="0.25">
      <c r="A167" s="11"/>
      <c r="H167" s="66"/>
      <c r="N167" s="65" t="s">
        <v>37</v>
      </c>
      <c r="P167" s="74">
        <v>0</v>
      </c>
    </row>
    <row r="168" spans="1:16" x14ac:dyDescent="0.2">
      <c r="A168" s="11"/>
      <c r="H168" s="66"/>
      <c r="N168" s="69" t="s">
        <v>38</v>
      </c>
      <c r="O168" s="70"/>
      <c r="P168" s="73">
        <f>O163-P164+P165</f>
        <v>13293480.199999999</v>
      </c>
    </row>
    <row r="169" spans="1:16" x14ac:dyDescent="0.2">
      <c r="B169" s="59"/>
      <c r="C169" s="58"/>
      <c r="D169" s="60"/>
    </row>
    <row r="171" spans="1:16" x14ac:dyDescent="0.2">
      <c r="A171" s="11"/>
      <c r="H171" s="66"/>
      <c r="P171" s="75"/>
    </row>
    <row r="172" spans="1:16" x14ac:dyDescent="0.2">
      <c r="A172" s="11"/>
      <c r="H172" s="66"/>
      <c r="O172" s="61"/>
      <c r="P172" s="75"/>
    </row>
    <row r="173" spans="1:16" s="3" customFormat="1" x14ac:dyDescent="0.25">
      <c r="A173" s="11"/>
      <c r="B173" s="2"/>
      <c r="C173" s="2"/>
      <c r="E173" s="12"/>
      <c r="H173" s="66"/>
      <c r="N173" s="15"/>
      <c r="O173" s="15"/>
      <c r="P173" s="15"/>
    </row>
    <row r="174" spans="1:16" s="3" customFormat="1" x14ac:dyDescent="0.25">
      <c r="A174" s="11"/>
      <c r="B174" s="2"/>
      <c r="C174" s="2"/>
      <c r="E174" s="12"/>
      <c r="H174" s="66"/>
      <c r="N174" s="15"/>
      <c r="O174" s="15"/>
      <c r="P174" s="15"/>
    </row>
    <row r="175" spans="1:16" s="3" customFormat="1" x14ac:dyDescent="0.25">
      <c r="A175" s="11"/>
      <c r="B175" s="2"/>
      <c r="C175" s="2"/>
      <c r="E175" s="12"/>
      <c r="H175" s="66"/>
      <c r="N175" s="15"/>
      <c r="O175" s="15"/>
      <c r="P175" s="15"/>
    </row>
    <row r="176" spans="1:16" s="3" customFormat="1" x14ac:dyDescent="0.25">
      <c r="A176" s="11"/>
      <c r="B176" s="2"/>
      <c r="C176" s="2"/>
      <c r="E176" s="12"/>
      <c r="H176" s="66"/>
      <c r="N176" s="15"/>
      <c r="O176" s="15"/>
      <c r="P176" s="15"/>
    </row>
    <row r="177" spans="1:16" s="3" customFormat="1" x14ac:dyDescent="0.25">
      <c r="A177" s="11"/>
      <c r="B177" s="2"/>
      <c r="C177" s="2"/>
      <c r="E177" s="12"/>
      <c r="H177" s="66"/>
      <c r="N177" s="15"/>
      <c r="O177" s="15"/>
      <c r="P177" s="15"/>
    </row>
    <row r="178" spans="1:16" s="3" customFormat="1" x14ac:dyDescent="0.25">
      <c r="A178" s="11"/>
      <c r="B178" s="2"/>
      <c r="C178" s="2"/>
      <c r="E178" s="12"/>
      <c r="H178" s="66"/>
      <c r="N178" s="15"/>
      <c r="O178" s="15"/>
      <c r="P178" s="15"/>
    </row>
    <row r="179" spans="1:16" s="3" customFormat="1" x14ac:dyDescent="0.25">
      <c r="A179" s="11"/>
      <c r="B179" s="2"/>
      <c r="C179" s="2"/>
      <c r="E179" s="12"/>
      <c r="H179" s="66"/>
      <c r="N179" s="15"/>
      <c r="O179" s="15"/>
      <c r="P179" s="15"/>
    </row>
    <row r="180" spans="1:16" s="3" customFormat="1" x14ac:dyDescent="0.25">
      <c r="A180" s="11"/>
      <c r="B180" s="2"/>
      <c r="C180" s="2"/>
      <c r="E180" s="12"/>
      <c r="H180" s="66"/>
      <c r="N180" s="15"/>
      <c r="O180" s="15"/>
      <c r="P180" s="15"/>
    </row>
    <row r="181" spans="1:16" s="3" customFormat="1" x14ac:dyDescent="0.25">
      <c r="A181" s="11"/>
      <c r="B181" s="2"/>
      <c r="C181" s="2"/>
      <c r="E181" s="12"/>
      <c r="H181" s="66"/>
      <c r="N181" s="15"/>
      <c r="O181" s="15"/>
      <c r="P181" s="15"/>
    </row>
    <row r="182" spans="1:16" s="3" customFormat="1" x14ac:dyDescent="0.25">
      <c r="A182" s="11"/>
      <c r="B182" s="2"/>
      <c r="C182" s="2"/>
      <c r="E182" s="12"/>
      <c r="H182" s="66"/>
      <c r="N182" s="15"/>
      <c r="O182" s="15"/>
      <c r="P182" s="15"/>
    </row>
    <row r="183" spans="1:16" s="3" customFormat="1" x14ac:dyDescent="0.25">
      <c r="A183" s="11"/>
      <c r="B183" s="2"/>
      <c r="C183" s="2"/>
      <c r="E183" s="12"/>
      <c r="H183" s="66"/>
      <c r="N183" s="15"/>
      <c r="O183" s="15"/>
      <c r="P183" s="15"/>
    </row>
    <row r="184" spans="1:16" s="3" customFormat="1" x14ac:dyDescent="0.25">
      <c r="A184" s="11"/>
      <c r="B184" s="2"/>
      <c r="C184" s="2"/>
      <c r="E184" s="12"/>
      <c r="H184" s="66"/>
      <c r="N184" s="15"/>
      <c r="O184" s="15"/>
      <c r="P184" s="15"/>
    </row>
  </sheetData>
  <mergeCells count="3">
    <mergeCell ref="A3:A4"/>
    <mergeCell ref="A163:L163"/>
    <mergeCell ref="O163:P163"/>
  </mergeCells>
  <conditionalFormatting sqref="B3">
    <cfRule type="duplicateValues" dxfId="17" priority="2"/>
  </conditionalFormatting>
  <conditionalFormatting sqref="B4:B158">
    <cfRule type="duplicateValues" dxfId="16" priority="1"/>
  </conditionalFormatting>
  <conditionalFormatting sqref="B159:B162">
    <cfRule type="duplicateValues" dxfId="15" priority="4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19"/>
  <sheetViews>
    <sheetView zoomScale="110" zoomScaleNormal="110" workbookViewId="0">
      <pane xSplit="3" ySplit="2" topLeftCell="D93" activePane="bottomRight" state="frozen"/>
      <selection pane="topRight" activeCell="B1" sqref="B1"/>
      <selection pane="bottomLeft" activeCell="A3" sqref="A3"/>
      <selection pane="bottomRight" activeCell="B3" sqref="A3:XFD9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3.75" customHeight="1" x14ac:dyDescent="0.2">
      <c r="A3" s="117" t="s">
        <v>172</v>
      </c>
      <c r="B3" s="78" t="s">
        <v>173</v>
      </c>
      <c r="C3" s="9" t="s">
        <v>174</v>
      </c>
      <c r="D3" s="80" t="s">
        <v>55</v>
      </c>
      <c r="E3" s="13">
        <v>44413</v>
      </c>
      <c r="F3" s="80" t="s">
        <v>170</v>
      </c>
      <c r="G3" s="13">
        <v>44414</v>
      </c>
      <c r="H3" s="10" t="s">
        <v>171</v>
      </c>
      <c r="I3" s="1">
        <v>72</v>
      </c>
      <c r="J3" s="1">
        <v>59</v>
      </c>
      <c r="K3" s="1">
        <v>50</v>
      </c>
      <c r="L3" s="1">
        <v>43</v>
      </c>
      <c r="M3" s="86">
        <v>53.1</v>
      </c>
      <c r="N3" s="8">
        <v>53</v>
      </c>
      <c r="O3" s="67">
        <v>2530</v>
      </c>
      <c r="P3" s="68">
        <f>Table22452[[#This Row],[PEMBULATAN]]*O3</f>
        <v>134090</v>
      </c>
    </row>
    <row r="4" spans="1:16" ht="33.75" customHeight="1" x14ac:dyDescent="0.2">
      <c r="A4" s="118"/>
      <c r="B4" s="79"/>
      <c r="C4" s="9" t="s">
        <v>175</v>
      </c>
      <c r="D4" s="80" t="s">
        <v>55</v>
      </c>
      <c r="E4" s="13">
        <v>44413</v>
      </c>
      <c r="F4" s="80" t="s">
        <v>170</v>
      </c>
      <c r="G4" s="13">
        <v>44414</v>
      </c>
      <c r="H4" s="10" t="s">
        <v>171</v>
      </c>
      <c r="I4" s="1">
        <v>31</v>
      </c>
      <c r="J4" s="1">
        <v>42</v>
      </c>
      <c r="K4" s="1">
        <v>37</v>
      </c>
      <c r="L4" s="1">
        <v>12</v>
      </c>
      <c r="M4" s="86">
        <v>12.0435</v>
      </c>
      <c r="N4" s="8">
        <v>12</v>
      </c>
      <c r="O4" s="67">
        <v>2530</v>
      </c>
      <c r="P4" s="68">
        <f>Table22452[[#This Row],[PEMBULATAN]]*O4</f>
        <v>30360</v>
      </c>
    </row>
    <row r="5" spans="1:16" ht="33.75" customHeight="1" x14ac:dyDescent="0.2">
      <c r="A5" s="93"/>
      <c r="B5" s="79"/>
      <c r="C5" s="77" t="s">
        <v>176</v>
      </c>
      <c r="D5" s="82" t="s">
        <v>55</v>
      </c>
      <c r="E5" s="13">
        <v>44413</v>
      </c>
      <c r="F5" s="80" t="s">
        <v>170</v>
      </c>
      <c r="G5" s="13">
        <v>44414</v>
      </c>
      <c r="H5" s="81" t="s">
        <v>171</v>
      </c>
      <c r="I5" s="16">
        <v>113</v>
      </c>
      <c r="J5" s="16">
        <v>98</v>
      </c>
      <c r="K5" s="16">
        <v>16</v>
      </c>
      <c r="L5" s="16">
        <v>6</v>
      </c>
      <c r="M5" s="87">
        <v>44.295999999999999</v>
      </c>
      <c r="N5" s="76">
        <v>45</v>
      </c>
      <c r="O5" s="67">
        <v>2530</v>
      </c>
      <c r="P5" s="68">
        <f>Table22452[[#This Row],[PEMBULATAN]]*O5</f>
        <v>113850</v>
      </c>
    </row>
    <row r="6" spans="1:16" ht="33.75" customHeight="1" x14ac:dyDescent="0.2">
      <c r="A6" s="93"/>
      <c r="B6" s="79"/>
      <c r="C6" s="77" t="s">
        <v>177</v>
      </c>
      <c r="D6" s="82" t="s">
        <v>55</v>
      </c>
      <c r="E6" s="13">
        <v>44413</v>
      </c>
      <c r="F6" s="80" t="s">
        <v>170</v>
      </c>
      <c r="G6" s="13">
        <v>44414</v>
      </c>
      <c r="H6" s="81" t="s">
        <v>171</v>
      </c>
      <c r="I6" s="16">
        <v>52</v>
      </c>
      <c r="J6" s="16">
        <v>27</v>
      </c>
      <c r="K6" s="16">
        <v>27</v>
      </c>
      <c r="L6" s="16">
        <v>1</v>
      </c>
      <c r="M6" s="87">
        <v>9.4770000000000003</v>
      </c>
      <c r="N6" s="76">
        <v>10</v>
      </c>
      <c r="O6" s="67">
        <v>2530</v>
      </c>
      <c r="P6" s="68">
        <f>Table22452[[#This Row],[PEMBULATAN]]*O6</f>
        <v>25300</v>
      </c>
    </row>
    <row r="7" spans="1:16" ht="33.75" customHeight="1" x14ac:dyDescent="0.2">
      <c r="A7" s="93"/>
      <c r="B7" s="79"/>
      <c r="C7" s="77" t="s">
        <v>178</v>
      </c>
      <c r="D7" s="82" t="s">
        <v>55</v>
      </c>
      <c r="E7" s="13">
        <v>44413</v>
      </c>
      <c r="F7" s="80" t="s">
        <v>170</v>
      </c>
      <c r="G7" s="13">
        <v>44414</v>
      </c>
      <c r="H7" s="81" t="s">
        <v>171</v>
      </c>
      <c r="I7" s="16">
        <v>183</v>
      </c>
      <c r="J7" s="16">
        <v>52</v>
      </c>
      <c r="K7" s="16">
        <v>57</v>
      </c>
      <c r="L7" s="16">
        <v>16</v>
      </c>
      <c r="M7" s="87">
        <v>135.60300000000001</v>
      </c>
      <c r="N7" s="76">
        <v>136</v>
      </c>
      <c r="O7" s="67">
        <v>2530</v>
      </c>
      <c r="P7" s="68">
        <f>Table22452[[#This Row],[PEMBULATAN]]*O7</f>
        <v>344080</v>
      </c>
    </row>
    <row r="8" spans="1:16" ht="33.75" customHeight="1" x14ac:dyDescent="0.2">
      <c r="A8" s="93"/>
      <c r="B8" s="79"/>
      <c r="C8" s="77" t="s">
        <v>179</v>
      </c>
      <c r="D8" s="82" t="s">
        <v>55</v>
      </c>
      <c r="E8" s="13">
        <v>44413</v>
      </c>
      <c r="F8" s="80" t="s">
        <v>170</v>
      </c>
      <c r="G8" s="13">
        <v>44414</v>
      </c>
      <c r="H8" s="81" t="s">
        <v>171</v>
      </c>
      <c r="I8" s="16">
        <v>25</v>
      </c>
      <c r="J8" s="16">
        <v>10</v>
      </c>
      <c r="K8" s="16">
        <v>16</v>
      </c>
      <c r="L8" s="16">
        <v>23</v>
      </c>
      <c r="M8" s="87">
        <v>1</v>
      </c>
      <c r="N8" s="76">
        <v>23</v>
      </c>
      <c r="O8" s="67">
        <v>2530</v>
      </c>
      <c r="P8" s="68">
        <f>Table22452[[#This Row],[PEMBULATAN]]*O8</f>
        <v>58190</v>
      </c>
    </row>
    <row r="9" spans="1:16" ht="33.75" customHeight="1" x14ac:dyDescent="0.2">
      <c r="A9" s="93"/>
      <c r="B9" s="79"/>
      <c r="C9" s="77" t="s">
        <v>180</v>
      </c>
      <c r="D9" s="82" t="s">
        <v>55</v>
      </c>
      <c r="E9" s="13">
        <v>44413</v>
      </c>
      <c r="F9" s="80" t="s">
        <v>170</v>
      </c>
      <c r="G9" s="13">
        <v>44414</v>
      </c>
      <c r="H9" s="81" t="s">
        <v>171</v>
      </c>
      <c r="I9" s="16">
        <v>124</v>
      </c>
      <c r="J9" s="16">
        <v>10</v>
      </c>
      <c r="K9" s="16">
        <v>10</v>
      </c>
      <c r="L9" s="16">
        <v>1</v>
      </c>
      <c r="M9" s="87">
        <v>3.1</v>
      </c>
      <c r="N9" s="76">
        <v>3</v>
      </c>
      <c r="O9" s="67">
        <v>2530</v>
      </c>
      <c r="P9" s="68">
        <f>Table22452[[#This Row],[PEMBULATAN]]*O9</f>
        <v>7590</v>
      </c>
    </row>
    <row r="10" spans="1:16" ht="33.75" customHeight="1" x14ac:dyDescent="0.2">
      <c r="A10" s="93"/>
      <c r="B10" s="79"/>
      <c r="C10" s="77" t="s">
        <v>181</v>
      </c>
      <c r="D10" s="82" t="s">
        <v>55</v>
      </c>
      <c r="E10" s="13">
        <v>44413</v>
      </c>
      <c r="F10" s="80" t="s">
        <v>170</v>
      </c>
      <c r="G10" s="13">
        <v>44414</v>
      </c>
      <c r="H10" s="81" t="s">
        <v>171</v>
      </c>
      <c r="I10" s="16">
        <v>62</v>
      </c>
      <c r="J10" s="16">
        <v>45</v>
      </c>
      <c r="K10" s="16">
        <v>22</v>
      </c>
      <c r="L10" s="16">
        <v>2</v>
      </c>
      <c r="M10" s="87">
        <v>15.345000000000001</v>
      </c>
      <c r="N10" s="76">
        <v>16</v>
      </c>
      <c r="O10" s="67">
        <v>2530</v>
      </c>
      <c r="P10" s="68">
        <f>Table22452[[#This Row],[PEMBULATAN]]*O10</f>
        <v>40480</v>
      </c>
    </row>
    <row r="11" spans="1:16" ht="33.75" customHeight="1" x14ac:dyDescent="0.2">
      <c r="A11" s="93"/>
      <c r="B11" s="79"/>
      <c r="C11" s="77" t="s">
        <v>182</v>
      </c>
      <c r="D11" s="82" t="s">
        <v>55</v>
      </c>
      <c r="E11" s="13">
        <v>44413</v>
      </c>
      <c r="F11" s="80" t="s">
        <v>170</v>
      </c>
      <c r="G11" s="13">
        <v>44414</v>
      </c>
      <c r="H11" s="81" t="s">
        <v>171</v>
      </c>
      <c r="I11" s="16">
        <v>84</v>
      </c>
      <c r="J11" s="16">
        <v>10</v>
      </c>
      <c r="K11" s="16">
        <v>10</v>
      </c>
      <c r="L11" s="16">
        <v>2</v>
      </c>
      <c r="M11" s="87">
        <v>2.1</v>
      </c>
      <c r="N11" s="76">
        <v>2</v>
      </c>
      <c r="O11" s="67">
        <v>2530</v>
      </c>
      <c r="P11" s="68">
        <f>Table22452[[#This Row],[PEMBULATAN]]*O11</f>
        <v>5060</v>
      </c>
    </row>
    <row r="12" spans="1:16" ht="33.75" customHeight="1" x14ac:dyDescent="0.2">
      <c r="A12" s="93"/>
      <c r="B12" s="79"/>
      <c r="C12" s="77" t="s">
        <v>183</v>
      </c>
      <c r="D12" s="82" t="s">
        <v>55</v>
      </c>
      <c r="E12" s="13">
        <v>44413</v>
      </c>
      <c r="F12" s="80" t="s">
        <v>170</v>
      </c>
      <c r="G12" s="13">
        <v>44414</v>
      </c>
      <c r="H12" s="81" t="s">
        <v>171</v>
      </c>
      <c r="I12" s="16">
        <v>73</v>
      </c>
      <c r="J12" s="16">
        <v>25</v>
      </c>
      <c r="K12" s="16">
        <v>25</v>
      </c>
      <c r="L12" s="16">
        <v>1</v>
      </c>
      <c r="M12" s="87">
        <v>11.40625</v>
      </c>
      <c r="N12" s="76">
        <v>12</v>
      </c>
      <c r="O12" s="67">
        <v>2530</v>
      </c>
      <c r="P12" s="68">
        <f>Table22452[[#This Row],[PEMBULATAN]]*O12</f>
        <v>30360</v>
      </c>
    </row>
    <row r="13" spans="1:16" ht="33.75" customHeight="1" x14ac:dyDescent="0.2">
      <c r="A13" s="93"/>
      <c r="B13" s="79"/>
      <c r="C13" s="77" t="s">
        <v>184</v>
      </c>
      <c r="D13" s="82" t="s">
        <v>55</v>
      </c>
      <c r="E13" s="13">
        <v>44413</v>
      </c>
      <c r="F13" s="80" t="s">
        <v>170</v>
      </c>
      <c r="G13" s="13">
        <v>44414</v>
      </c>
      <c r="H13" s="81" t="s">
        <v>171</v>
      </c>
      <c r="I13" s="16">
        <v>35</v>
      </c>
      <c r="J13" s="16">
        <v>23</v>
      </c>
      <c r="K13" s="16">
        <v>13</v>
      </c>
      <c r="L13" s="16">
        <v>1</v>
      </c>
      <c r="M13" s="87">
        <v>2.61625</v>
      </c>
      <c r="N13" s="76">
        <v>3</v>
      </c>
      <c r="O13" s="67">
        <v>2530</v>
      </c>
      <c r="P13" s="68">
        <f>Table22452[[#This Row],[PEMBULATAN]]*O13</f>
        <v>7590</v>
      </c>
    </row>
    <row r="14" spans="1:16" ht="33.75" customHeight="1" x14ac:dyDescent="0.2">
      <c r="A14" s="93"/>
      <c r="B14" s="79"/>
      <c r="C14" s="77" t="s">
        <v>185</v>
      </c>
      <c r="D14" s="82" t="s">
        <v>55</v>
      </c>
      <c r="E14" s="13">
        <v>44413</v>
      </c>
      <c r="F14" s="80" t="s">
        <v>170</v>
      </c>
      <c r="G14" s="13">
        <v>44414</v>
      </c>
      <c r="H14" s="81" t="s">
        <v>171</v>
      </c>
      <c r="I14" s="16">
        <v>57</v>
      </c>
      <c r="J14" s="16">
        <v>41</v>
      </c>
      <c r="K14" s="16">
        <v>25</v>
      </c>
      <c r="L14" s="16">
        <v>2</v>
      </c>
      <c r="M14" s="87">
        <v>14.606249999999999</v>
      </c>
      <c r="N14" s="76">
        <v>15</v>
      </c>
      <c r="O14" s="67">
        <v>2530</v>
      </c>
      <c r="P14" s="68">
        <f>Table22452[[#This Row],[PEMBULATAN]]*O14</f>
        <v>37950</v>
      </c>
    </row>
    <row r="15" spans="1:16" ht="33.75" customHeight="1" x14ac:dyDescent="0.2">
      <c r="A15" s="93"/>
      <c r="B15" s="79"/>
      <c r="C15" s="77" t="s">
        <v>186</v>
      </c>
      <c r="D15" s="82" t="s">
        <v>55</v>
      </c>
      <c r="E15" s="13">
        <v>44413</v>
      </c>
      <c r="F15" s="80" t="s">
        <v>170</v>
      </c>
      <c r="G15" s="13">
        <v>44414</v>
      </c>
      <c r="H15" s="81" t="s">
        <v>171</v>
      </c>
      <c r="I15" s="16">
        <v>76</v>
      </c>
      <c r="J15" s="16">
        <v>13</v>
      </c>
      <c r="K15" s="16">
        <v>7</v>
      </c>
      <c r="L15" s="16">
        <v>4</v>
      </c>
      <c r="M15" s="87">
        <v>1.7290000000000001</v>
      </c>
      <c r="N15" s="76">
        <v>4</v>
      </c>
      <c r="O15" s="67">
        <v>2530</v>
      </c>
      <c r="P15" s="68">
        <f>Table22452[[#This Row],[PEMBULATAN]]*O15</f>
        <v>10120</v>
      </c>
    </row>
    <row r="16" spans="1:16" ht="33.75" customHeight="1" x14ac:dyDescent="0.2">
      <c r="A16" s="93"/>
      <c r="B16" s="79"/>
      <c r="C16" s="77" t="s">
        <v>187</v>
      </c>
      <c r="D16" s="82" t="s">
        <v>55</v>
      </c>
      <c r="E16" s="13">
        <v>44413</v>
      </c>
      <c r="F16" s="80" t="s">
        <v>170</v>
      </c>
      <c r="G16" s="13">
        <v>44414</v>
      </c>
      <c r="H16" s="81" t="s">
        <v>171</v>
      </c>
      <c r="I16" s="16">
        <v>124</v>
      </c>
      <c r="J16" s="16">
        <v>22</v>
      </c>
      <c r="K16" s="16">
        <v>10</v>
      </c>
      <c r="L16" s="16">
        <v>1</v>
      </c>
      <c r="M16" s="87">
        <v>6.82</v>
      </c>
      <c r="N16" s="76">
        <v>7</v>
      </c>
      <c r="O16" s="67">
        <v>2530</v>
      </c>
      <c r="P16" s="68">
        <f>Table22452[[#This Row],[PEMBULATAN]]*O16</f>
        <v>17710</v>
      </c>
    </row>
    <row r="17" spans="1:16" ht="33.75" customHeight="1" x14ac:dyDescent="0.2">
      <c r="A17" s="93"/>
      <c r="B17" s="79"/>
      <c r="C17" s="77" t="s">
        <v>188</v>
      </c>
      <c r="D17" s="82" t="s">
        <v>55</v>
      </c>
      <c r="E17" s="13">
        <v>44413</v>
      </c>
      <c r="F17" s="80" t="s">
        <v>170</v>
      </c>
      <c r="G17" s="13">
        <v>44414</v>
      </c>
      <c r="H17" s="81" t="s">
        <v>171</v>
      </c>
      <c r="I17" s="16">
        <v>147</v>
      </c>
      <c r="J17" s="16">
        <v>45</v>
      </c>
      <c r="K17" s="16">
        <v>8</v>
      </c>
      <c r="L17" s="16">
        <v>3</v>
      </c>
      <c r="M17" s="87">
        <v>13.23</v>
      </c>
      <c r="N17" s="76">
        <v>13</v>
      </c>
      <c r="O17" s="67">
        <v>2530</v>
      </c>
      <c r="P17" s="68">
        <f>Table22452[[#This Row],[PEMBULATAN]]*O17</f>
        <v>32890</v>
      </c>
    </row>
    <row r="18" spans="1:16" ht="33.75" customHeight="1" x14ac:dyDescent="0.2">
      <c r="A18" s="93"/>
      <c r="B18" s="79"/>
      <c r="C18" s="77" t="s">
        <v>189</v>
      </c>
      <c r="D18" s="82" t="s">
        <v>55</v>
      </c>
      <c r="E18" s="13">
        <v>44413</v>
      </c>
      <c r="F18" s="80" t="s">
        <v>170</v>
      </c>
      <c r="G18" s="13">
        <v>44414</v>
      </c>
      <c r="H18" s="81" t="s">
        <v>171</v>
      </c>
      <c r="I18" s="16">
        <v>31</v>
      </c>
      <c r="J18" s="16">
        <v>25</v>
      </c>
      <c r="K18" s="16">
        <v>21</v>
      </c>
      <c r="L18" s="16">
        <v>6</v>
      </c>
      <c r="M18" s="87">
        <v>4.0687499999999996</v>
      </c>
      <c r="N18" s="76">
        <v>6</v>
      </c>
      <c r="O18" s="67">
        <v>2530</v>
      </c>
      <c r="P18" s="68">
        <f>Table22452[[#This Row],[PEMBULATAN]]*O18</f>
        <v>15180</v>
      </c>
    </row>
    <row r="19" spans="1:16" ht="33.75" customHeight="1" x14ac:dyDescent="0.2">
      <c r="A19" s="93"/>
      <c r="B19" s="79"/>
      <c r="C19" s="77" t="s">
        <v>190</v>
      </c>
      <c r="D19" s="82" t="s">
        <v>55</v>
      </c>
      <c r="E19" s="13">
        <v>44413</v>
      </c>
      <c r="F19" s="80" t="s">
        <v>170</v>
      </c>
      <c r="G19" s="13">
        <v>44414</v>
      </c>
      <c r="H19" s="81" t="s">
        <v>171</v>
      </c>
      <c r="I19" s="16">
        <v>38</v>
      </c>
      <c r="J19" s="16">
        <v>28</v>
      </c>
      <c r="K19" s="16">
        <v>18</v>
      </c>
      <c r="L19" s="16">
        <v>4</v>
      </c>
      <c r="M19" s="87">
        <v>4.7880000000000003</v>
      </c>
      <c r="N19" s="76">
        <v>5</v>
      </c>
      <c r="O19" s="67">
        <v>2530</v>
      </c>
      <c r="P19" s="68">
        <f>Table22452[[#This Row],[PEMBULATAN]]*O19</f>
        <v>12650</v>
      </c>
    </row>
    <row r="20" spans="1:16" ht="33.75" customHeight="1" x14ac:dyDescent="0.2">
      <c r="A20" s="93"/>
      <c r="B20" s="79"/>
      <c r="C20" s="77" t="s">
        <v>191</v>
      </c>
      <c r="D20" s="82" t="s">
        <v>55</v>
      </c>
      <c r="E20" s="13">
        <v>44413</v>
      </c>
      <c r="F20" s="80" t="s">
        <v>170</v>
      </c>
      <c r="G20" s="13">
        <v>44414</v>
      </c>
      <c r="H20" s="81" t="s">
        <v>171</v>
      </c>
      <c r="I20" s="16">
        <v>67</v>
      </c>
      <c r="J20" s="16">
        <v>24</v>
      </c>
      <c r="K20" s="16">
        <v>17</v>
      </c>
      <c r="L20" s="16">
        <v>5</v>
      </c>
      <c r="M20" s="87">
        <v>6.8339999999999996</v>
      </c>
      <c r="N20" s="76">
        <v>7</v>
      </c>
      <c r="O20" s="67">
        <v>2530</v>
      </c>
      <c r="P20" s="68">
        <f>Table22452[[#This Row],[PEMBULATAN]]*O20</f>
        <v>17710</v>
      </c>
    </row>
    <row r="21" spans="1:16" ht="33.75" customHeight="1" x14ac:dyDescent="0.2">
      <c r="A21" s="93"/>
      <c r="B21" s="79"/>
      <c r="C21" s="77" t="s">
        <v>192</v>
      </c>
      <c r="D21" s="82" t="s">
        <v>55</v>
      </c>
      <c r="E21" s="13">
        <v>44413</v>
      </c>
      <c r="F21" s="80" t="s">
        <v>170</v>
      </c>
      <c r="G21" s="13">
        <v>44414</v>
      </c>
      <c r="H21" s="81" t="s">
        <v>171</v>
      </c>
      <c r="I21" s="16">
        <v>50</v>
      </c>
      <c r="J21" s="16">
        <v>28</v>
      </c>
      <c r="K21" s="16">
        <v>24</v>
      </c>
      <c r="L21" s="16">
        <v>2</v>
      </c>
      <c r="M21" s="87">
        <v>8.4</v>
      </c>
      <c r="N21" s="76">
        <v>9</v>
      </c>
      <c r="O21" s="67">
        <v>2530</v>
      </c>
      <c r="P21" s="68">
        <f>Table22452[[#This Row],[PEMBULATAN]]*O21</f>
        <v>22770</v>
      </c>
    </row>
    <row r="22" spans="1:16" ht="33.75" customHeight="1" x14ac:dyDescent="0.2">
      <c r="A22" s="93"/>
      <c r="B22" s="79"/>
      <c r="C22" s="77" t="s">
        <v>193</v>
      </c>
      <c r="D22" s="82" t="s">
        <v>55</v>
      </c>
      <c r="E22" s="13">
        <v>44413</v>
      </c>
      <c r="F22" s="80" t="s">
        <v>170</v>
      </c>
      <c r="G22" s="13">
        <v>44414</v>
      </c>
      <c r="H22" s="81" t="s">
        <v>171</v>
      </c>
      <c r="I22" s="16">
        <v>57</v>
      </c>
      <c r="J22" s="16">
        <v>57</v>
      </c>
      <c r="K22" s="16">
        <v>40</v>
      </c>
      <c r="L22" s="16">
        <v>10</v>
      </c>
      <c r="M22" s="87">
        <v>32.49</v>
      </c>
      <c r="N22" s="76">
        <v>33</v>
      </c>
      <c r="O22" s="67">
        <v>2530</v>
      </c>
      <c r="P22" s="68">
        <f>Table22452[[#This Row],[PEMBULATAN]]*O22</f>
        <v>83490</v>
      </c>
    </row>
    <row r="23" spans="1:16" ht="33.75" customHeight="1" x14ac:dyDescent="0.2">
      <c r="A23" s="93"/>
      <c r="B23" s="79"/>
      <c r="C23" s="77" t="s">
        <v>194</v>
      </c>
      <c r="D23" s="82" t="s">
        <v>55</v>
      </c>
      <c r="E23" s="13">
        <v>44413</v>
      </c>
      <c r="F23" s="80" t="s">
        <v>170</v>
      </c>
      <c r="G23" s="13">
        <v>44414</v>
      </c>
      <c r="H23" s="81" t="s">
        <v>171</v>
      </c>
      <c r="I23" s="16">
        <v>44</v>
      </c>
      <c r="J23" s="16">
        <v>44</v>
      </c>
      <c r="K23" s="16">
        <v>28</v>
      </c>
      <c r="L23" s="16">
        <v>5</v>
      </c>
      <c r="M23" s="87">
        <v>13.552</v>
      </c>
      <c r="N23" s="76">
        <v>14</v>
      </c>
      <c r="O23" s="67">
        <v>2530</v>
      </c>
      <c r="P23" s="68">
        <f>Table22452[[#This Row],[PEMBULATAN]]*O23</f>
        <v>35420</v>
      </c>
    </row>
    <row r="24" spans="1:16" ht="33.75" customHeight="1" x14ac:dyDescent="0.2">
      <c r="A24" s="93"/>
      <c r="B24" s="79"/>
      <c r="C24" s="77" t="s">
        <v>195</v>
      </c>
      <c r="D24" s="82" t="s">
        <v>55</v>
      </c>
      <c r="E24" s="13">
        <v>44413</v>
      </c>
      <c r="F24" s="80" t="s">
        <v>170</v>
      </c>
      <c r="G24" s="13">
        <v>44414</v>
      </c>
      <c r="H24" s="81" t="s">
        <v>171</v>
      </c>
      <c r="I24" s="16">
        <v>74</v>
      </c>
      <c r="J24" s="16">
        <v>43</v>
      </c>
      <c r="K24" s="16">
        <v>10</v>
      </c>
      <c r="L24" s="16">
        <v>3</v>
      </c>
      <c r="M24" s="87">
        <v>7.9550000000000001</v>
      </c>
      <c r="N24" s="76">
        <v>8</v>
      </c>
      <c r="O24" s="67">
        <v>2530</v>
      </c>
      <c r="P24" s="68">
        <f>Table22452[[#This Row],[PEMBULATAN]]*O24</f>
        <v>20240</v>
      </c>
    </row>
    <row r="25" spans="1:16" ht="33.75" customHeight="1" x14ac:dyDescent="0.2">
      <c r="A25" s="93"/>
      <c r="B25" s="79"/>
      <c r="C25" s="77" t="s">
        <v>196</v>
      </c>
      <c r="D25" s="82" t="s">
        <v>55</v>
      </c>
      <c r="E25" s="13">
        <v>44413</v>
      </c>
      <c r="F25" s="80" t="s">
        <v>170</v>
      </c>
      <c r="G25" s="13">
        <v>44414</v>
      </c>
      <c r="H25" s="81" t="s">
        <v>171</v>
      </c>
      <c r="I25" s="16">
        <v>51</v>
      </c>
      <c r="J25" s="16">
        <v>35</v>
      </c>
      <c r="K25" s="16">
        <v>12</v>
      </c>
      <c r="L25" s="16">
        <v>6</v>
      </c>
      <c r="M25" s="87">
        <v>5.3550000000000004</v>
      </c>
      <c r="N25" s="76">
        <v>6</v>
      </c>
      <c r="O25" s="67">
        <v>2530</v>
      </c>
      <c r="P25" s="68">
        <f>Table22452[[#This Row],[PEMBULATAN]]*O25</f>
        <v>15180</v>
      </c>
    </row>
    <row r="26" spans="1:16" ht="33.75" customHeight="1" x14ac:dyDescent="0.2">
      <c r="A26" s="93"/>
      <c r="B26" s="79"/>
      <c r="C26" s="77" t="s">
        <v>197</v>
      </c>
      <c r="D26" s="82" t="s">
        <v>55</v>
      </c>
      <c r="E26" s="13">
        <v>44413</v>
      </c>
      <c r="F26" s="80" t="s">
        <v>170</v>
      </c>
      <c r="G26" s="13">
        <v>44414</v>
      </c>
      <c r="H26" s="81" t="s">
        <v>171</v>
      </c>
      <c r="I26" s="16">
        <v>56</v>
      </c>
      <c r="J26" s="16">
        <v>32</v>
      </c>
      <c r="K26" s="16">
        <v>17</v>
      </c>
      <c r="L26" s="16">
        <v>5</v>
      </c>
      <c r="M26" s="87">
        <v>7.6159999999999997</v>
      </c>
      <c r="N26" s="76">
        <v>8</v>
      </c>
      <c r="O26" s="67">
        <v>2530</v>
      </c>
      <c r="P26" s="68">
        <f>Table22452[[#This Row],[PEMBULATAN]]*O26</f>
        <v>20240</v>
      </c>
    </row>
    <row r="27" spans="1:16" ht="33.75" customHeight="1" x14ac:dyDescent="0.2">
      <c r="A27" s="93"/>
      <c r="B27" s="79"/>
      <c r="C27" s="77" t="s">
        <v>198</v>
      </c>
      <c r="D27" s="82" t="s">
        <v>55</v>
      </c>
      <c r="E27" s="13">
        <v>44413</v>
      </c>
      <c r="F27" s="80" t="s">
        <v>170</v>
      </c>
      <c r="G27" s="13">
        <v>44414</v>
      </c>
      <c r="H27" s="81" t="s">
        <v>171</v>
      </c>
      <c r="I27" s="16">
        <v>42</v>
      </c>
      <c r="J27" s="16">
        <v>28</v>
      </c>
      <c r="K27" s="16">
        <v>37</v>
      </c>
      <c r="L27" s="16">
        <v>7</v>
      </c>
      <c r="M27" s="87">
        <v>10.878</v>
      </c>
      <c r="N27" s="76">
        <v>11</v>
      </c>
      <c r="O27" s="67">
        <v>2530</v>
      </c>
      <c r="P27" s="68">
        <f>Table22452[[#This Row],[PEMBULATAN]]*O27</f>
        <v>27830</v>
      </c>
    </row>
    <row r="28" spans="1:16" ht="33.75" customHeight="1" x14ac:dyDescent="0.2">
      <c r="A28" s="93"/>
      <c r="B28" s="79"/>
      <c r="C28" s="77" t="s">
        <v>199</v>
      </c>
      <c r="D28" s="82" t="s">
        <v>55</v>
      </c>
      <c r="E28" s="13">
        <v>44413</v>
      </c>
      <c r="F28" s="80" t="s">
        <v>170</v>
      </c>
      <c r="G28" s="13">
        <v>44414</v>
      </c>
      <c r="H28" s="81" t="s">
        <v>171</v>
      </c>
      <c r="I28" s="16">
        <v>55</v>
      </c>
      <c r="J28" s="16">
        <v>34</v>
      </c>
      <c r="K28" s="16">
        <v>35</v>
      </c>
      <c r="L28" s="16">
        <v>10</v>
      </c>
      <c r="M28" s="87">
        <v>16.362500000000001</v>
      </c>
      <c r="N28" s="76">
        <v>17</v>
      </c>
      <c r="O28" s="67">
        <v>2530</v>
      </c>
      <c r="P28" s="68">
        <f>Table22452[[#This Row],[PEMBULATAN]]*O28</f>
        <v>43010</v>
      </c>
    </row>
    <row r="29" spans="1:16" ht="33.75" customHeight="1" x14ac:dyDescent="0.2">
      <c r="A29" s="93"/>
      <c r="B29" s="79"/>
      <c r="C29" s="77" t="s">
        <v>200</v>
      </c>
      <c r="D29" s="82" t="s">
        <v>55</v>
      </c>
      <c r="E29" s="13">
        <v>44413</v>
      </c>
      <c r="F29" s="80" t="s">
        <v>170</v>
      </c>
      <c r="G29" s="13">
        <v>44414</v>
      </c>
      <c r="H29" s="81" t="s">
        <v>171</v>
      </c>
      <c r="I29" s="16">
        <v>44</v>
      </c>
      <c r="J29" s="16">
        <v>43</v>
      </c>
      <c r="K29" s="16">
        <v>25</v>
      </c>
      <c r="L29" s="16">
        <v>7</v>
      </c>
      <c r="M29" s="87">
        <v>11.824999999999999</v>
      </c>
      <c r="N29" s="76">
        <v>12</v>
      </c>
      <c r="O29" s="67">
        <v>2530</v>
      </c>
      <c r="P29" s="68">
        <f>Table22452[[#This Row],[PEMBULATAN]]*O29</f>
        <v>30360</v>
      </c>
    </row>
    <row r="30" spans="1:16" ht="33.75" customHeight="1" x14ac:dyDescent="0.2">
      <c r="A30" s="93"/>
      <c r="B30" s="79"/>
      <c r="C30" s="77" t="s">
        <v>201</v>
      </c>
      <c r="D30" s="82" t="s">
        <v>55</v>
      </c>
      <c r="E30" s="13">
        <v>44413</v>
      </c>
      <c r="F30" s="80" t="s">
        <v>170</v>
      </c>
      <c r="G30" s="13">
        <v>44414</v>
      </c>
      <c r="H30" s="81" t="s">
        <v>171</v>
      </c>
      <c r="I30" s="16">
        <v>38</v>
      </c>
      <c r="J30" s="16">
        <v>28</v>
      </c>
      <c r="K30" s="16">
        <v>22</v>
      </c>
      <c r="L30" s="16">
        <v>14</v>
      </c>
      <c r="M30" s="87">
        <v>5.8520000000000003</v>
      </c>
      <c r="N30" s="76">
        <v>14</v>
      </c>
      <c r="O30" s="67">
        <v>2530</v>
      </c>
      <c r="P30" s="68">
        <f>Table22452[[#This Row],[PEMBULATAN]]*O30</f>
        <v>35420</v>
      </c>
    </row>
    <row r="31" spans="1:16" ht="33.75" customHeight="1" x14ac:dyDescent="0.2">
      <c r="A31" s="93"/>
      <c r="B31" s="79"/>
      <c r="C31" s="77" t="s">
        <v>202</v>
      </c>
      <c r="D31" s="82" t="s">
        <v>55</v>
      </c>
      <c r="E31" s="13">
        <v>44413</v>
      </c>
      <c r="F31" s="80" t="s">
        <v>170</v>
      </c>
      <c r="G31" s="13">
        <v>44414</v>
      </c>
      <c r="H31" s="81" t="s">
        <v>171</v>
      </c>
      <c r="I31" s="16">
        <v>67</v>
      </c>
      <c r="J31" s="16">
        <v>41</v>
      </c>
      <c r="K31" s="16">
        <v>26</v>
      </c>
      <c r="L31" s="16">
        <v>5</v>
      </c>
      <c r="M31" s="87">
        <v>17.855499999999999</v>
      </c>
      <c r="N31" s="76">
        <v>18</v>
      </c>
      <c r="O31" s="67">
        <v>2530</v>
      </c>
      <c r="P31" s="68">
        <f>Table22452[[#This Row],[PEMBULATAN]]*O31</f>
        <v>45540</v>
      </c>
    </row>
    <row r="32" spans="1:16" ht="33.75" customHeight="1" x14ac:dyDescent="0.2">
      <c r="A32" s="93"/>
      <c r="B32" s="79"/>
      <c r="C32" s="77" t="s">
        <v>203</v>
      </c>
      <c r="D32" s="82" t="s">
        <v>55</v>
      </c>
      <c r="E32" s="13">
        <v>44413</v>
      </c>
      <c r="F32" s="80" t="s">
        <v>170</v>
      </c>
      <c r="G32" s="13">
        <v>44414</v>
      </c>
      <c r="H32" s="81" t="s">
        <v>171</v>
      </c>
      <c r="I32" s="16">
        <v>30</v>
      </c>
      <c r="J32" s="16">
        <v>30</v>
      </c>
      <c r="K32" s="16">
        <v>60</v>
      </c>
      <c r="L32" s="16">
        <v>8</v>
      </c>
      <c r="M32" s="87">
        <v>13.5</v>
      </c>
      <c r="N32" s="76">
        <v>14</v>
      </c>
      <c r="O32" s="67">
        <v>2530</v>
      </c>
      <c r="P32" s="68">
        <f>Table22452[[#This Row],[PEMBULATAN]]*O32</f>
        <v>35420</v>
      </c>
    </row>
    <row r="33" spans="1:16" ht="33.75" customHeight="1" x14ac:dyDescent="0.2">
      <c r="A33" s="93"/>
      <c r="B33" s="79"/>
      <c r="C33" s="77" t="s">
        <v>204</v>
      </c>
      <c r="D33" s="82" t="s">
        <v>55</v>
      </c>
      <c r="E33" s="13">
        <v>44413</v>
      </c>
      <c r="F33" s="80" t="s">
        <v>170</v>
      </c>
      <c r="G33" s="13">
        <v>44414</v>
      </c>
      <c r="H33" s="81" t="s">
        <v>171</v>
      </c>
      <c r="I33" s="16">
        <v>58</v>
      </c>
      <c r="J33" s="16">
        <v>29</v>
      </c>
      <c r="K33" s="16">
        <v>29</v>
      </c>
      <c r="L33" s="16">
        <v>8</v>
      </c>
      <c r="M33" s="87">
        <v>12.1945</v>
      </c>
      <c r="N33" s="76">
        <v>12</v>
      </c>
      <c r="O33" s="67">
        <v>2530</v>
      </c>
      <c r="P33" s="68">
        <f>Table22452[[#This Row],[PEMBULATAN]]*O33</f>
        <v>30360</v>
      </c>
    </row>
    <row r="34" spans="1:16" ht="33.75" customHeight="1" x14ac:dyDescent="0.2">
      <c r="A34" s="93"/>
      <c r="B34" s="79"/>
      <c r="C34" s="77" t="s">
        <v>205</v>
      </c>
      <c r="D34" s="82" t="s">
        <v>55</v>
      </c>
      <c r="E34" s="13">
        <v>44413</v>
      </c>
      <c r="F34" s="80" t="s">
        <v>170</v>
      </c>
      <c r="G34" s="13">
        <v>44414</v>
      </c>
      <c r="H34" s="81" t="s">
        <v>171</v>
      </c>
      <c r="I34" s="16">
        <v>56</v>
      </c>
      <c r="J34" s="16">
        <v>35</v>
      </c>
      <c r="K34" s="16">
        <v>13</v>
      </c>
      <c r="L34" s="16">
        <v>4</v>
      </c>
      <c r="M34" s="87">
        <v>6.37</v>
      </c>
      <c r="N34" s="76">
        <v>7</v>
      </c>
      <c r="O34" s="67">
        <v>2530</v>
      </c>
      <c r="P34" s="68">
        <f>Table22452[[#This Row],[PEMBULATAN]]*O34</f>
        <v>17710</v>
      </c>
    </row>
    <row r="35" spans="1:16" ht="33.75" customHeight="1" x14ac:dyDescent="0.2">
      <c r="A35" s="93"/>
      <c r="B35" s="79"/>
      <c r="C35" s="77" t="s">
        <v>206</v>
      </c>
      <c r="D35" s="82" t="s">
        <v>55</v>
      </c>
      <c r="E35" s="13">
        <v>44413</v>
      </c>
      <c r="F35" s="80" t="s">
        <v>170</v>
      </c>
      <c r="G35" s="13">
        <v>44414</v>
      </c>
      <c r="H35" s="81" t="s">
        <v>171</v>
      </c>
      <c r="I35" s="16">
        <v>59</v>
      </c>
      <c r="J35" s="16">
        <v>38</v>
      </c>
      <c r="K35" s="16">
        <v>17</v>
      </c>
      <c r="L35" s="16">
        <v>5</v>
      </c>
      <c r="M35" s="87">
        <v>9.5284999999999993</v>
      </c>
      <c r="N35" s="76">
        <v>10</v>
      </c>
      <c r="O35" s="67">
        <v>2530</v>
      </c>
      <c r="P35" s="68">
        <f>Table22452[[#This Row],[PEMBULATAN]]*O35</f>
        <v>25300</v>
      </c>
    </row>
    <row r="36" spans="1:16" ht="33.75" customHeight="1" x14ac:dyDescent="0.2">
      <c r="A36" s="93"/>
      <c r="B36" s="79"/>
      <c r="C36" s="77" t="s">
        <v>207</v>
      </c>
      <c r="D36" s="82" t="s">
        <v>55</v>
      </c>
      <c r="E36" s="13">
        <v>44413</v>
      </c>
      <c r="F36" s="80" t="s">
        <v>170</v>
      </c>
      <c r="G36" s="13">
        <v>44414</v>
      </c>
      <c r="H36" s="81" t="s">
        <v>171</v>
      </c>
      <c r="I36" s="16">
        <v>44</v>
      </c>
      <c r="J36" s="16">
        <v>39</v>
      </c>
      <c r="K36" s="16">
        <v>35</v>
      </c>
      <c r="L36" s="16">
        <v>7</v>
      </c>
      <c r="M36" s="87">
        <v>15.015000000000001</v>
      </c>
      <c r="N36" s="76">
        <v>15</v>
      </c>
      <c r="O36" s="67">
        <v>2530</v>
      </c>
      <c r="P36" s="68">
        <f>Table22452[[#This Row],[PEMBULATAN]]*O36</f>
        <v>37950</v>
      </c>
    </row>
    <row r="37" spans="1:16" ht="33.75" customHeight="1" x14ac:dyDescent="0.2">
      <c r="A37" s="93"/>
      <c r="B37" s="79"/>
      <c r="C37" s="77" t="s">
        <v>208</v>
      </c>
      <c r="D37" s="82" t="s">
        <v>55</v>
      </c>
      <c r="E37" s="13">
        <v>44413</v>
      </c>
      <c r="F37" s="80" t="s">
        <v>170</v>
      </c>
      <c r="G37" s="13">
        <v>44414</v>
      </c>
      <c r="H37" s="81" t="s">
        <v>171</v>
      </c>
      <c r="I37" s="16">
        <v>56</v>
      </c>
      <c r="J37" s="16">
        <v>49</v>
      </c>
      <c r="K37" s="16">
        <v>16</v>
      </c>
      <c r="L37" s="16">
        <v>7</v>
      </c>
      <c r="M37" s="87">
        <v>10.976000000000001</v>
      </c>
      <c r="N37" s="76">
        <v>11</v>
      </c>
      <c r="O37" s="67">
        <v>2530</v>
      </c>
      <c r="P37" s="68">
        <f>Table22452[[#This Row],[PEMBULATAN]]*O37</f>
        <v>27830</v>
      </c>
    </row>
    <row r="38" spans="1:16" ht="33.75" customHeight="1" x14ac:dyDescent="0.2">
      <c r="A38" s="93"/>
      <c r="B38" s="79"/>
      <c r="C38" s="77" t="s">
        <v>209</v>
      </c>
      <c r="D38" s="82" t="s">
        <v>55</v>
      </c>
      <c r="E38" s="13">
        <v>44413</v>
      </c>
      <c r="F38" s="80" t="s">
        <v>170</v>
      </c>
      <c r="G38" s="13">
        <v>44414</v>
      </c>
      <c r="H38" s="81" t="s">
        <v>171</v>
      </c>
      <c r="I38" s="16">
        <v>50</v>
      </c>
      <c r="J38" s="16">
        <v>37</v>
      </c>
      <c r="K38" s="16">
        <v>25</v>
      </c>
      <c r="L38" s="16">
        <v>8</v>
      </c>
      <c r="M38" s="87">
        <v>11.5625</v>
      </c>
      <c r="N38" s="76">
        <v>12</v>
      </c>
      <c r="O38" s="67">
        <v>2530</v>
      </c>
      <c r="P38" s="68">
        <f>Table22452[[#This Row],[PEMBULATAN]]*O38</f>
        <v>30360</v>
      </c>
    </row>
    <row r="39" spans="1:16" ht="33.75" customHeight="1" x14ac:dyDescent="0.2">
      <c r="A39" s="93"/>
      <c r="B39" s="79"/>
      <c r="C39" s="77" t="s">
        <v>210</v>
      </c>
      <c r="D39" s="82" t="s">
        <v>55</v>
      </c>
      <c r="E39" s="13">
        <v>44413</v>
      </c>
      <c r="F39" s="80" t="s">
        <v>170</v>
      </c>
      <c r="G39" s="13">
        <v>44414</v>
      </c>
      <c r="H39" s="81" t="s">
        <v>171</v>
      </c>
      <c r="I39" s="16">
        <v>38</v>
      </c>
      <c r="J39" s="16">
        <v>22</v>
      </c>
      <c r="K39" s="16">
        <v>13</v>
      </c>
      <c r="L39" s="16">
        <v>6</v>
      </c>
      <c r="M39" s="87">
        <v>2.7170000000000001</v>
      </c>
      <c r="N39" s="76">
        <v>6</v>
      </c>
      <c r="O39" s="67">
        <v>2530</v>
      </c>
      <c r="P39" s="68">
        <f>Table22452[[#This Row],[PEMBULATAN]]*O39</f>
        <v>15180</v>
      </c>
    </row>
    <row r="40" spans="1:16" ht="33.75" customHeight="1" x14ac:dyDescent="0.2">
      <c r="A40" s="93"/>
      <c r="B40" s="79"/>
      <c r="C40" s="77" t="s">
        <v>211</v>
      </c>
      <c r="D40" s="82" t="s">
        <v>55</v>
      </c>
      <c r="E40" s="13">
        <v>44413</v>
      </c>
      <c r="F40" s="80" t="s">
        <v>170</v>
      </c>
      <c r="G40" s="13">
        <v>44414</v>
      </c>
      <c r="H40" s="81" t="s">
        <v>171</v>
      </c>
      <c r="I40" s="16">
        <v>52</v>
      </c>
      <c r="J40" s="16">
        <v>45</v>
      </c>
      <c r="K40" s="16">
        <v>49</v>
      </c>
      <c r="L40" s="16">
        <v>9</v>
      </c>
      <c r="M40" s="87">
        <v>28.664999999999999</v>
      </c>
      <c r="N40" s="76">
        <v>29</v>
      </c>
      <c r="O40" s="67">
        <v>2530</v>
      </c>
      <c r="P40" s="68">
        <f>Table22452[[#This Row],[PEMBULATAN]]*O40</f>
        <v>73370</v>
      </c>
    </row>
    <row r="41" spans="1:16" ht="33.75" customHeight="1" x14ac:dyDescent="0.2">
      <c r="A41" s="93"/>
      <c r="B41" s="79"/>
      <c r="C41" s="77" t="s">
        <v>212</v>
      </c>
      <c r="D41" s="82" t="s">
        <v>55</v>
      </c>
      <c r="E41" s="13">
        <v>44413</v>
      </c>
      <c r="F41" s="80" t="s">
        <v>170</v>
      </c>
      <c r="G41" s="13">
        <v>44414</v>
      </c>
      <c r="H41" s="81" t="s">
        <v>171</v>
      </c>
      <c r="I41" s="16">
        <v>32</v>
      </c>
      <c r="J41" s="16">
        <v>32</v>
      </c>
      <c r="K41" s="16">
        <v>15</v>
      </c>
      <c r="L41" s="16">
        <v>2</v>
      </c>
      <c r="M41" s="87">
        <v>3.84</v>
      </c>
      <c r="N41" s="76">
        <v>4</v>
      </c>
      <c r="O41" s="67">
        <v>2530</v>
      </c>
      <c r="P41" s="68">
        <f>Table22452[[#This Row],[PEMBULATAN]]*O41</f>
        <v>10120</v>
      </c>
    </row>
    <row r="42" spans="1:16" ht="33.75" customHeight="1" x14ac:dyDescent="0.2">
      <c r="A42" s="93"/>
      <c r="B42" s="79"/>
      <c r="C42" s="77" t="s">
        <v>213</v>
      </c>
      <c r="D42" s="82" t="s">
        <v>55</v>
      </c>
      <c r="E42" s="13">
        <v>44413</v>
      </c>
      <c r="F42" s="80" t="s">
        <v>170</v>
      </c>
      <c r="G42" s="13">
        <v>44414</v>
      </c>
      <c r="H42" s="81" t="s">
        <v>171</v>
      </c>
      <c r="I42" s="16">
        <v>37</v>
      </c>
      <c r="J42" s="16">
        <v>24</v>
      </c>
      <c r="K42" s="16">
        <v>26</v>
      </c>
      <c r="L42" s="16">
        <v>14</v>
      </c>
      <c r="M42" s="87">
        <v>5.7720000000000002</v>
      </c>
      <c r="N42" s="76">
        <v>14</v>
      </c>
      <c r="O42" s="67">
        <v>2530</v>
      </c>
      <c r="P42" s="68">
        <f>Table22452[[#This Row],[PEMBULATAN]]*O42</f>
        <v>35420</v>
      </c>
    </row>
    <row r="43" spans="1:16" ht="33.75" customHeight="1" x14ac:dyDescent="0.2">
      <c r="A43" s="93"/>
      <c r="B43" s="79"/>
      <c r="C43" s="77" t="s">
        <v>214</v>
      </c>
      <c r="D43" s="82" t="s">
        <v>55</v>
      </c>
      <c r="E43" s="13">
        <v>44413</v>
      </c>
      <c r="F43" s="80" t="s">
        <v>170</v>
      </c>
      <c r="G43" s="13">
        <v>44414</v>
      </c>
      <c r="H43" s="81" t="s">
        <v>171</v>
      </c>
      <c r="I43" s="16">
        <v>71</v>
      </c>
      <c r="J43" s="16">
        <v>38</v>
      </c>
      <c r="K43" s="16">
        <v>8</v>
      </c>
      <c r="L43" s="16">
        <v>3</v>
      </c>
      <c r="M43" s="87">
        <v>5.3959999999999999</v>
      </c>
      <c r="N43" s="76">
        <v>6</v>
      </c>
      <c r="O43" s="67">
        <v>2530</v>
      </c>
      <c r="P43" s="68">
        <f>Table22452[[#This Row],[PEMBULATAN]]*O43</f>
        <v>15180</v>
      </c>
    </row>
    <row r="44" spans="1:16" ht="33.75" customHeight="1" x14ac:dyDescent="0.2">
      <c r="A44" s="93"/>
      <c r="B44" s="79"/>
      <c r="C44" s="77" t="s">
        <v>215</v>
      </c>
      <c r="D44" s="82" t="s">
        <v>55</v>
      </c>
      <c r="E44" s="13">
        <v>44413</v>
      </c>
      <c r="F44" s="80" t="s">
        <v>170</v>
      </c>
      <c r="G44" s="13">
        <v>44414</v>
      </c>
      <c r="H44" s="81" t="s">
        <v>171</v>
      </c>
      <c r="I44" s="16">
        <v>31</v>
      </c>
      <c r="J44" s="16">
        <v>27</v>
      </c>
      <c r="K44" s="16">
        <v>21</v>
      </c>
      <c r="L44" s="16">
        <v>9</v>
      </c>
      <c r="M44" s="87">
        <v>4.3942500000000004</v>
      </c>
      <c r="N44" s="76">
        <v>9</v>
      </c>
      <c r="O44" s="67">
        <v>2530</v>
      </c>
      <c r="P44" s="68">
        <f>Table22452[[#This Row],[PEMBULATAN]]*O44</f>
        <v>22770</v>
      </c>
    </row>
    <row r="45" spans="1:16" ht="33.75" customHeight="1" x14ac:dyDescent="0.2">
      <c r="A45" s="93"/>
      <c r="B45" s="79"/>
      <c r="C45" s="77" t="s">
        <v>216</v>
      </c>
      <c r="D45" s="82" t="s">
        <v>55</v>
      </c>
      <c r="E45" s="13">
        <v>44413</v>
      </c>
      <c r="F45" s="80" t="s">
        <v>170</v>
      </c>
      <c r="G45" s="13">
        <v>44414</v>
      </c>
      <c r="H45" s="81" t="s">
        <v>171</v>
      </c>
      <c r="I45" s="16">
        <v>46</v>
      </c>
      <c r="J45" s="16">
        <v>38</v>
      </c>
      <c r="K45" s="16">
        <v>17</v>
      </c>
      <c r="L45" s="16">
        <v>3</v>
      </c>
      <c r="M45" s="87">
        <v>7.4290000000000003</v>
      </c>
      <c r="N45" s="76">
        <v>8</v>
      </c>
      <c r="O45" s="67">
        <v>2530</v>
      </c>
      <c r="P45" s="68">
        <f>Table22452[[#This Row],[PEMBULATAN]]*O45</f>
        <v>20240</v>
      </c>
    </row>
    <row r="46" spans="1:16" ht="33.75" customHeight="1" x14ac:dyDescent="0.2">
      <c r="A46" s="93"/>
      <c r="B46" s="79"/>
      <c r="C46" s="77" t="s">
        <v>217</v>
      </c>
      <c r="D46" s="82" t="s">
        <v>55</v>
      </c>
      <c r="E46" s="13">
        <v>44413</v>
      </c>
      <c r="F46" s="80" t="s">
        <v>170</v>
      </c>
      <c r="G46" s="13">
        <v>44414</v>
      </c>
      <c r="H46" s="81" t="s">
        <v>171</v>
      </c>
      <c r="I46" s="16">
        <v>38</v>
      </c>
      <c r="J46" s="16">
        <v>39</v>
      </c>
      <c r="K46" s="16">
        <v>12</v>
      </c>
      <c r="L46" s="16">
        <v>3</v>
      </c>
      <c r="M46" s="87">
        <v>4.4459999999999997</v>
      </c>
      <c r="N46" s="76">
        <v>5</v>
      </c>
      <c r="O46" s="67">
        <v>2530</v>
      </c>
      <c r="P46" s="68">
        <f>Table22452[[#This Row],[PEMBULATAN]]*O46</f>
        <v>12650</v>
      </c>
    </row>
    <row r="47" spans="1:16" ht="33.75" customHeight="1" x14ac:dyDescent="0.2">
      <c r="A47" s="93"/>
      <c r="B47" s="79"/>
      <c r="C47" s="77" t="s">
        <v>218</v>
      </c>
      <c r="D47" s="82" t="s">
        <v>55</v>
      </c>
      <c r="E47" s="13">
        <v>44413</v>
      </c>
      <c r="F47" s="80" t="s">
        <v>170</v>
      </c>
      <c r="G47" s="13">
        <v>44414</v>
      </c>
      <c r="H47" s="81" t="s">
        <v>171</v>
      </c>
      <c r="I47" s="16">
        <v>50</v>
      </c>
      <c r="J47" s="16">
        <v>40</v>
      </c>
      <c r="K47" s="16">
        <v>19</v>
      </c>
      <c r="L47" s="16">
        <v>4</v>
      </c>
      <c r="M47" s="87">
        <v>9.5</v>
      </c>
      <c r="N47" s="76">
        <v>10</v>
      </c>
      <c r="O47" s="67">
        <v>2530</v>
      </c>
      <c r="P47" s="68">
        <f>Table22452[[#This Row],[PEMBULATAN]]*O47</f>
        <v>25300</v>
      </c>
    </row>
    <row r="48" spans="1:16" ht="33.75" customHeight="1" x14ac:dyDescent="0.2">
      <c r="A48" s="93"/>
      <c r="B48" s="79"/>
      <c r="C48" s="77" t="s">
        <v>219</v>
      </c>
      <c r="D48" s="82" t="s">
        <v>55</v>
      </c>
      <c r="E48" s="13">
        <v>44413</v>
      </c>
      <c r="F48" s="80" t="s">
        <v>170</v>
      </c>
      <c r="G48" s="13">
        <v>44414</v>
      </c>
      <c r="H48" s="81" t="s">
        <v>171</v>
      </c>
      <c r="I48" s="16">
        <v>83</v>
      </c>
      <c r="J48" s="16">
        <v>60</v>
      </c>
      <c r="K48" s="16">
        <v>26</v>
      </c>
      <c r="L48" s="16">
        <v>25</v>
      </c>
      <c r="M48" s="87">
        <v>32.369999999999997</v>
      </c>
      <c r="N48" s="76">
        <v>33</v>
      </c>
      <c r="O48" s="67">
        <v>2530</v>
      </c>
      <c r="P48" s="68">
        <f>Table22452[[#This Row],[PEMBULATAN]]*O48</f>
        <v>83490</v>
      </c>
    </row>
    <row r="49" spans="1:16" ht="33.75" customHeight="1" x14ac:dyDescent="0.2">
      <c r="A49" s="93"/>
      <c r="B49" s="79"/>
      <c r="C49" s="77" t="s">
        <v>220</v>
      </c>
      <c r="D49" s="82" t="s">
        <v>55</v>
      </c>
      <c r="E49" s="13">
        <v>44413</v>
      </c>
      <c r="F49" s="80" t="s">
        <v>170</v>
      </c>
      <c r="G49" s="13">
        <v>44414</v>
      </c>
      <c r="H49" s="81" t="s">
        <v>171</v>
      </c>
      <c r="I49" s="16">
        <v>95</v>
      </c>
      <c r="J49" s="16">
        <v>58</v>
      </c>
      <c r="K49" s="16">
        <v>31</v>
      </c>
      <c r="L49" s="16">
        <v>28</v>
      </c>
      <c r="M49" s="87">
        <v>42.702500000000001</v>
      </c>
      <c r="N49" s="76">
        <v>43</v>
      </c>
      <c r="O49" s="67">
        <v>2530</v>
      </c>
      <c r="P49" s="68">
        <f>Table22452[[#This Row],[PEMBULATAN]]*O49</f>
        <v>108790</v>
      </c>
    </row>
    <row r="50" spans="1:16" ht="33.75" customHeight="1" x14ac:dyDescent="0.2">
      <c r="A50" s="93"/>
      <c r="B50" s="79"/>
      <c r="C50" s="77" t="s">
        <v>221</v>
      </c>
      <c r="D50" s="82" t="s">
        <v>55</v>
      </c>
      <c r="E50" s="13">
        <v>44413</v>
      </c>
      <c r="F50" s="80" t="s">
        <v>170</v>
      </c>
      <c r="G50" s="13">
        <v>44414</v>
      </c>
      <c r="H50" s="81" t="s">
        <v>171</v>
      </c>
      <c r="I50" s="16">
        <v>95</v>
      </c>
      <c r="J50" s="16">
        <v>60</v>
      </c>
      <c r="K50" s="16">
        <v>32</v>
      </c>
      <c r="L50" s="16">
        <v>24</v>
      </c>
      <c r="M50" s="87">
        <v>45.6</v>
      </c>
      <c r="N50" s="76">
        <v>46</v>
      </c>
      <c r="O50" s="67">
        <v>2530</v>
      </c>
      <c r="P50" s="68">
        <f>Table22452[[#This Row],[PEMBULATAN]]*O50</f>
        <v>116380</v>
      </c>
    </row>
    <row r="51" spans="1:16" ht="33.75" customHeight="1" x14ac:dyDescent="0.2">
      <c r="A51" s="93"/>
      <c r="B51" s="79"/>
      <c r="C51" s="77" t="s">
        <v>222</v>
      </c>
      <c r="D51" s="82" t="s">
        <v>55</v>
      </c>
      <c r="E51" s="13">
        <v>44413</v>
      </c>
      <c r="F51" s="80" t="s">
        <v>170</v>
      </c>
      <c r="G51" s="13">
        <v>44414</v>
      </c>
      <c r="H51" s="81" t="s">
        <v>171</v>
      </c>
      <c r="I51" s="16">
        <v>82</v>
      </c>
      <c r="J51" s="16">
        <v>65</v>
      </c>
      <c r="K51" s="16">
        <v>18</v>
      </c>
      <c r="L51" s="16">
        <v>11</v>
      </c>
      <c r="M51" s="87">
        <v>23.984999999999999</v>
      </c>
      <c r="N51" s="76">
        <v>24</v>
      </c>
      <c r="O51" s="67">
        <v>2530</v>
      </c>
      <c r="P51" s="68">
        <f>Table22452[[#This Row],[PEMBULATAN]]*O51</f>
        <v>60720</v>
      </c>
    </row>
    <row r="52" spans="1:16" ht="33.75" customHeight="1" x14ac:dyDescent="0.2">
      <c r="A52" s="93"/>
      <c r="B52" s="79"/>
      <c r="C52" s="77" t="s">
        <v>223</v>
      </c>
      <c r="D52" s="82" t="s">
        <v>55</v>
      </c>
      <c r="E52" s="13">
        <v>44413</v>
      </c>
      <c r="F52" s="80" t="s">
        <v>170</v>
      </c>
      <c r="G52" s="13">
        <v>44414</v>
      </c>
      <c r="H52" s="81" t="s">
        <v>171</v>
      </c>
      <c r="I52" s="16">
        <v>55</v>
      </c>
      <c r="J52" s="16">
        <v>44</v>
      </c>
      <c r="K52" s="16">
        <v>18</v>
      </c>
      <c r="L52" s="16">
        <v>5</v>
      </c>
      <c r="M52" s="87">
        <v>10.89</v>
      </c>
      <c r="N52" s="76">
        <v>11</v>
      </c>
      <c r="O52" s="67">
        <v>2530</v>
      </c>
      <c r="P52" s="68">
        <f>Table22452[[#This Row],[PEMBULATAN]]*O52</f>
        <v>27830</v>
      </c>
    </row>
    <row r="53" spans="1:16" ht="33.75" customHeight="1" x14ac:dyDescent="0.2">
      <c r="A53" s="93"/>
      <c r="B53" s="79"/>
      <c r="C53" s="77" t="s">
        <v>224</v>
      </c>
      <c r="D53" s="82" t="s">
        <v>55</v>
      </c>
      <c r="E53" s="13">
        <v>44413</v>
      </c>
      <c r="F53" s="80" t="s">
        <v>170</v>
      </c>
      <c r="G53" s="13">
        <v>44414</v>
      </c>
      <c r="H53" s="81" t="s">
        <v>171</v>
      </c>
      <c r="I53" s="16">
        <v>72</v>
      </c>
      <c r="J53" s="16">
        <v>66</v>
      </c>
      <c r="K53" s="16">
        <v>30</v>
      </c>
      <c r="L53" s="16">
        <v>7</v>
      </c>
      <c r="M53" s="87">
        <v>35.64</v>
      </c>
      <c r="N53" s="76">
        <v>36</v>
      </c>
      <c r="O53" s="67">
        <v>2530</v>
      </c>
      <c r="P53" s="68">
        <f>Table22452[[#This Row],[PEMBULATAN]]*O53</f>
        <v>91080</v>
      </c>
    </row>
    <row r="54" spans="1:16" ht="33.75" customHeight="1" x14ac:dyDescent="0.2">
      <c r="A54" s="93"/>
      <c r="B54" s="79"/>
      <c r="C54" s="77" t="s">
        <v>225</v>
      </c>
      <c r="D54" s="82" t="s">
        <v>55</v>
      </c>
      <c r="E54" s="13">
        <v>44413</v>
      </c>
      <c r="F54" s="80" t="s">
        <v>170</v>
      </c>
      <c r="G54" s="13">
        <v>44414</v>
      </c>
      <c r="H54" s="81" t="s">
        <v>171</v>
      </c>
      <c r="I54" s="16">
        <v>88</v>
      </c>
      <c r="J54" s="16">
        <v>64</v>
      </c>
      <c r="K54" s="16">
        <v>24</v>
      </c>
      <c r="L54" s="16">
        <v>11</v>
      </c>
      <c r="M54" s="87">
        <v>33.792000000000002</v>
      </c>
      <c r="N54" s="76">
        <v>34</v>
      </c>
      <c r="O54" s="67">
        <v>2530</v>
      </c>
      <c r="P54" s="68">
        <f>Table22452[[#This Row],[PEMBULATAN]]*O54</f>
        <v>86020</v>
      </c>
    </row>
    <row r="55" spans="1:16" ht="33.75" customHeight="1" x14ac:dyDescent="0.2">
      <c r="A55" s="93"/>
      <c r="B55" s="79"/>
      <c r="C55" s="77" t="s">
        <v>226</v>
      </c>
      <c r="D55" s="82" t="s">
        <v>55</v>
      </c>
      <c r="E55" s="13">
        <v>44413</v>
      </c>
      <c r="F55" s="80" t="s">
        <v>170</v>
      </c>
      <c r="G55" s="13">
        <v>44414</v>
      </c>
      <c r="H55" s="81" t="s">
        <v>171</v>
      </c>
      <c r="I55" s="16">
        <v>67</v>
      </c>
      <c r="J55" s="16">
        <v>68</v>
      </c>
      <c r="K55" s="16">
        <v>22</v>
      </c>
      <c r="L55" s="16">
        <v>10</v>
      </c>
      <c r="M55" s="87">
        <v>25.058</v>
      </c>
      <c r="N55" s="76">
        <v>25</v>
      </c>
      <c r="O55" s="67">
        <v>2530</v>
      </c>
      <c r="P55" s="68">
        <f>Table22452[[#This Row],[PEMBULATAN]]*O55</f>
        <v>63250</v>
      </c>
    </row>
    <row r="56" spans="1:16" ht="33.75" customHeight="1" x14ac:dyDescent="0.2">
      <c r="A56" s="93"/>
      <c r="B56" s="79"/>
      <c r="C56" s="77" t="s">
        <v>227</v>
      </c>
      <c r="D56" s="82" t="s">
        <v>55</v>
      </c>
      <c r="E56" s="13">
        <v>44413</v>
      </c>
      <c r="F56" s="80" t="s">
        <v>170</v>
      </c>
      <c r="G56" s="13">
        <v>44414</v>
      </c>
      <c r="H56" s="81" t="s">
        <v>171</v>
      </c>
      <c r="I56" s="16">
        <v>84</v>
      </c>
      <c r="J56" s="16">
        <v>63</v>
      </c>
      <c r="K56" s="16">
        <v>23</v>
      </c>
      <c r="L56" s="16">
        <v>15</v>
      </c>
      <c r="M56" s="87">
        <v>30.428999999999998</v>
      </c>
      <c r="N56" s="76">
        <v>31</v>
      </c>
      <c r="O56" s="67">
        <v>2530</v>
      </c>
      <c r="P56" s="68">
        <f>Table22452[[#This Row],[PEMBULATAN]]*O56</f>
        <v>78430</v>
      </c>
    </row>
    <row r="57" spans="1:16" ht="33.75" customHeight="1" x14ac:dyDescent="0.2">
      <c r="A57" s="93"/>
      <c r="B57" s="79"/>
      <c r="C57" s="77" t="s">
        <v>228</v>
      </c>
      <c r="D57" s="82" t="s">
        <v>55</v>
      </c>
      <c r="E57" s="13">
        <v>44413</v>
      </c>
      <c r="F57" s="80" t="s">
        <v>170</v>
      </c>
      <c r="G57" s="13">
        <v>44414</v>
      </c>
      <c r="H57" s="81" t="s">
        <v>171</v>
      </c>
      <c r="I57" s="16">
        <v>78</v>
      </c>
      <c r="J57" s="16">
        <v>56</v>
      </c>
      <c r="K57" s="16">
        <v>34</v>
      </c>
      <c r="L57" s="16">
        <v>19</v>
      </c>
      <c r="M57" s="87">
        <v>37.128</v>
      </c>
      <c r="N57" s="76">
        <v>37</v>
      </c>
      <c r="O57" s="67">
        <v>2530</v>
      </c>
      <c r="P57" s="68">
        <f>Table22452[[#This Row],[PEMBULATAN]]*O57</f>
        <v>93610</v>
      </c>
    </row>
    <row r="58" spans="1:16" ht="33.75" customHeight="1" x14ac:dyDescent="0.2">
      <c r="A58" s="93"/>
      <c r="B58" s="79"/>
      <c r="C58" s="77" t="s">
        <v>229</v>
      </c>
      <c r="D58" s="82" t="s">
        <v>55</v>
      </c>
      <c r="E58" s="13">
        <v>44413</v>
      </c>
      <c r="F58" s="80" t="s">
        <v>170</v>
      </c>
      <c r="G58" s="13">
        <v>44414</v>
      </c>
      <c r="H58" s="81" t="s">
        <v>171</v>
      </c>
      <c r="I58" s="16">
        <v>70</v>
      </c>
      <c r="J58" s="16">
        <v>56</v>
      </c>
      <c r="K58" s="16">
        <v>14</v>
      </c>
      <c r="L58" s="16">
        <v>10</v>
      </c>
      <c r="M58" s="87">
        <v>13.72</v>
      </c>
      <c r="N58" s="76">
        <v>14</v>
      </c>
      <c r="O58" s="67">
        <v>2530</v>
      </c>
      <c r="P58" s="68">
        <f>Table22452[[#This Row],[PEMBULATAN]]*O58</f>
        <v>35420</v>
      </c>
    </row>
    <row r="59" spans="1:16" ht="33.75" customHeight="1" x14ac:dyDescent="0.2">
      <c r="A59" s="93"/>
      <c r="B59" s="79"/>
      <c r="C59" s="77" t="s">
        <v>230</v>
      </c>
      <c r="D59" s="82" t="s">
        <v>55</v>
      </c>
      <c r="E59" s="13">
        <v>44413</v>
      </c>
      <c r="F59" s="80" t="s">
        <v>170</v>
      </c>
      <c r="G59" s="13">
        <v>44414</v>
      </c>
      <c r="H59" s="81" t="s">
        <v>171</v>
      </c>
      <c r="I59" s="16">
        <v>65</v>
      </c>
      <c r="J59" s="16">
        <v>65</v>
      </c>
      <c r="K59" s="16">
        <v>28</v>
      </c>
      <c r="L59" s="16">
        <v>11</v>
      </c>
      <c r="M59" s="87">
        <v>29.574999999999999</v>
      </c>
      <c r="N59" s="76">
        <v>30</v>
      </c>
      <c r="O59" s="67">
        <v>2530</v>
      </c>
      <c r="P59" s="68">
        <f>Table22452[[#This Row],[PEMBULATAN]]*O59</f>
        <v>75900</v>
      </c>
    </row>
    <row r="60" spans="1:16" ht="33.75" customHeight="1" x14ac:dyDescent="0.2">
      <c r="A60" s="93"/>
      <c r="B60" s="79"/>
      <c r="C60" s="77" t="s">
        <v>231</v>
      </c>
      <c r="D60" s="82" t="s">
        <v>55</v>
      </c>
      <c r="E60" s="13">
        <v>44413</v>
      </c>
      <c r="F60" s="80" t="s">
        <v>170</v>
      </c>
      <c r="G60" s="13">
        <v>44414</v>
      </c>
      <c r="H60" s="81" t="s">
        <v>171</v>
      </c>
      <c r="I60" s="16">
        <v>66</v>
      </c>
      <c r="J60" s="16">
        <v>67</v>
      </c>
      <c r="K60" s="16">
        <v>28</v>
      </c>
      <c r="L60" s="16">
        <v>14</v>
      </c>
      <c r="M60" s="87">
        <v>30.954000000000001</v>
      </c>
      <c r="N60" s="76">
        <v>31</v>
      </c>
      <c r="O60" s="67">
        <v>2530</v>
      </c>
      <c r="P60" s="68">
        <f>Table22452[[#This Row],[PEMBULATAN]]*O60</f>
        <v>78430</v>
      </c>
    </row>
    <row r="61" spans="1:16" ht="33.75" customHeight="1" x14ac:dyDescent="0.2">
      <c r="A61" s="93"/>
      <c r="B61" s="79"/>
      <c r="C61" s="77" t="s">
        <v>232</v>
      </c>
      <c r="D61" s="82" t="s">
        <v>55</v>
      </c>
      <c r="E61" s="13">
        <v>44413</v>
      </c>
      <c r="F61" s="80" t="s">
        <v>170</v>
      </c>
      <c r="G61" s="13">
        <v>44414</v>
      </c>
      <c r="H61" s="81" t="s">
        <v>171</v>
      </c>
      <c r="I61" s="16">
        <v>57</v>
      </c>
      <c r="J61" s="16">
        <v>55</v>
      </c>
      <c r="K61" s="16">
        <v>20</v>
      </c>
      <c r="L61" s="16">
        <v>7</v>
      </c>
      <c r="M61" s="87">
        <v>15.675000000000001</v>
      </c>
      <c r="N61" s="76">
        <v>16</v>
      </c>
      <c r="O61" s="67">
        <v>2530</v>
      </c>
      <c r="P61" s="68">
        <f>Table22452[[#This Row],[PEMBULATAN]]*O61</f>
        <v>40480</v>
      </c>
    </row>
    <row r="62" spans="1:16" ht="33.75" customHeight="1" x14ac:dyDescent="0.2">
      <c r="A62" s="93"/>
      <c r="B62" s="79"/>
      <c r="C62" s="77" t="s">
        <v>233</v>
      </c>
      <c r="D62" s="82" t="s">
        <v>55</v>
      </c>
      <c r="E62" s="13">
        <v>44413</v>
      </c>
      <c r="F62" s="80" t="s">
        <v>170</v>
      </c>
      <c r="G62" s="13">
        <v>44414</v>
      </c>
      <c r="H62" s="81" t="s">
        <v>171</v>
      </c>
      <c r="I62" s="16">
        <v>95</v>
      </c>
      <c r="J62" s="16">
        <v>59</v>
      </c>
      <c r="K62" s="16">
        <v>26</v>
      </c>
      <c r="L62" s="16">
        <v>26</v>
      </c>
      <c r="M62" s="87">
        <v>36.432499999999997</v>
      </c>
      <c r="N62" s="76">
        <v>37</v>
      </c>
      <c r="O62" s="67">
        <v>2530</v>
      </c>
      <c r="P62" s="68">
        <f>Table22452[[#This Row],[PEMBULATAN]]*O62</f>
        <v>93610</v>
      </c>
    </row>
    <row r="63" spans="1:16" ht="33.75" customHeight="1" x14ac:dyDescent="0.2">
      <c r="A63" s="93"/>
      <c r="B63" s="79"/>
      <c r="C63" s="77" t="s">
        <v>234</v>
      </c>
      <c r="D63" s="82" t="s">
        <v>55</v>
      </c>
      <c r="E63" s="13">
        <v>44413</v>
      </c>
      <c r="F63" s="80" t="s">
        <v>170</v>
      </c>
      <c r="G63" s="13">
        <v>44414</v>
      </c>
      <c r="H63" s="81" t="s">
        <v>171</v>
      </c>
      <c r="I63" s="16">
        <v>95</v>
      </c>
      <c r="J63" s="16">
        <v>59</v>
      </c>
      <c r="K63" s="16">
        <v>28</v>
      </c>
      <c r="L63" s="16">
        <v>10</v>
      </c>
      <c r="M63" s="87">
        <v>39.234999999999999</v>
      </c>
      <c r="N63" s="76">
        <v>39</v>
      </c>
      <c r="O63" s="67">
        <v>2530</v>
      </c>
      <c r="P63" s="68">
        <f>Table22452[[#This Row],[PEMBULATAN]]*O63</f>
        <v>98670</v>
      </c>
    </row>
    <row r="64" spans="1:16" ht="33.75" customHeight="1" x14ac:dyDescent="0.2">
      <c r="A64" s="93"/>
      <c r="B64" s="79"/>
      <c r="C64" s="77" t="s">
        <v>235</v>
      </c>
      <c r="D64" s="82" t="s">
        <v>55</v>
      </c>
      <c r="E64" s="13">
        <v>44413</v>
      </c>
      <c r="F64" s="80" t="s">
        <v>170</v>
      </c>
      <c r="G64" s="13">
        <v>44414</v>
      </c>
      <c r="H64" s="81" t="s">
        <v>171</v>
      </c>
      <c r="I64" s="16">
        <v>75</v>
      </c>
      <c r="J64" s="16">
        <v>53</v>
      </c>
      <c r="K64" s="16">
        <v>35</v>
      </c>
      <c r="L64" s="16">
        <v>16</v>
      </c>
      <c r="M64" s="87">
        <v>34.78125</v>
      </c>
      <c r="N64" s="76">
        <v>35</v>
      </c>
      <c r="O64" s="67">
        <v>2530</v>
      </c>
      <c r="P64" s="68">
        <f>Table22452[[#This Row],[PEMBULATAN]]*O64</f>
        <v>88550</v>
      </c>
    </row>
    <row r="65" spans="1:16" ht="33.75" customHeight="1" x14ac:dyDescent="0.2">
      <c r="A65" s="93"/>
      <c r="B65" s="79"/>
      <c r="C65" s="77" t="s">
        <v>236</v>
      </c>
      <c r="D65" s="82" t="s">
        <v>55</v>
      </c>
      <c r="E65" s="13">
        <v>44413</v>
      </c>
      <c r="F65" s="80" t="s">
        <v>170</v>
      </c>
      <c r="G65" s="13">
        <v>44414</v>
      </c>
      <c r="H65" s="81" t="s">
        <v>171</v>
      </c>
      <c r="I65" s="16">
        <v>95</v>
      </c>
      <c r="J65" s="16">
        <v>55</v>
      </c>
      <c r="K65" s="16">
        <v>35</v>
      </c>
      <c r="L65" s="16">
        <v>24</v>
      </c>
      <c r="M65" s="87">
        <v>45.71875</v>
      </c>
      <c r="N65" s="76">
        <v>46</v>
      </c>
      <c r="O65" s="67">
        <v>2530</v>
      </c>
      <c r="P65" s="68">
        <f>Table22452[[#This Row],[PEMBULATAN]]*O65</f>
        <v>116380</v>
      </c>
    </row>
    <row r="66" spans="1:16" ht="33.75" customHeight="1" x14ac:dyDescent="0.2">
      <c r="A66" s="93"/>
      <c r="B66" s="79"/>
      <c r="C66" s="77" t="s">
        <v>237</v>
      </c>
      <c r="D66" s="82" t="s">
        <v>55</v>
      </c>
      <c r="E66" s="13">
        <v>44413</v>
      </c>
      <c r="F66" s="80" t="s">
        <v>170</v>
      </c>
      <c r="G66" s="13">
        <v>44414</v>
      </c>
      <c r="H66" s="81" t="s">
        <v>171</v>
      </c>
      <c r="I66" s="16">
        <v>53</v>
      </c>
      <c r="J66" s="16">
        <v>60</v>
      </c>
      <c r="K66" s="16">
        <v>24</v>
      </c>
      <c r="L66" s="16">
        <v>8</v>
      </c>
      <c r="M66" s="87">
        <v>19.079999999999998</v>
      </c>
      <c r="N66" s="76">
        <v>19</v>
      </c>
      <c r="O66" s="67">
        <v>2530</v>
      </c>
      <c r="P66" s="68">
        <f>Table22452[[#This Row],[PEMBULATAN]]*O66</f>
        <v>48070</v>
      </c>
    </row>
    <row r="67" spans="1:16" ht="33.75" customHeight="1" x14ac:dyDescent="0.2">
      <c r="A67" s="93"/>
      <c r="B67" s="79"/>
      <c r="C67" s="77" t="s">
        <v>238</v>
      </c>
      <c r="D67" s="82" t="s">
        <v>55</v>
      </c>
      <c r="E67" s="13">
        <v>44413</v>
      </c>
      <c r="F67" s="80" t="s">
        <v>170</v>
      </c>
      <c r="G67" s="13">
        <v>44414</v>
      </c>
      <c r="H67" s="81" t="s">
        <v>171</v>
      </c>
      <c r="I67" s="16">
        <v>65</v>
      </c>
      <c r="J67" s="16">
        <v>55</v>
      </c>
      <c r="K67" s="16">
        <v>31</v>
      </c>
      <c r="L67" s="16">
        <v>10</v>
      </c>
      <c r="M67" s="87">
        <v>27.706250000000001</v>
      </c>
      <c r="N67" s="76">
        <v>28</v>
      </c>
      <c r="O67" s="67">
        <v>2530</v>
      </c>
      <c r="P67" s="68">
        <f>Table22452[[#This Row],[PEMBULATAN]]*O67</f>
        <v>70840</v>
      </c>
    </row>
    <row r="68" spans="1:16" ht="33.75" customHeight="1" x14ac:dyDescent="0.2">
      <c r="A68" s="93"/>
      <c r="B68" s="79"/>
      <c r="C68" s="77" t="s">
        <v>239</v>
      </c>
      <c r="D68" s="82" t="s">
        <v>55</v>
      </c>
      <c r="E68" s="13">
        <v>44413</v>
      </c>
      <c r="F68" s="80" t="s">
        <v>170</v>
      </c>
      <c r="G68" s="13">
        <v>44414</v>
      </c>
      <c r="H68" s="81" t="s">
        <v>171</v>
      </c>
      <c r="I68" s="16">
        <v>50</v>
      </c>
      <c r="J68" s="16">
        <v>58</v>
      </c>
      <c r="K68" s="16">
        <v>19</v>
      </c>
      <c r="L68" s="16">
        <v>6</v>
      </c>
      <c r="M68" s="87">
        <v>13.775</v>
      </c>
      <c r="N68" s="76">
        <v>14</v>
      </c>
      <c r="O68" s="67">
        <v>2530</v>
      </c>
      <c r="P68" s="68">
        <f>Table22452[[#This Row],[PEMBULATAN]]*O68</f>
        <v>35420</v>
      </c>
    </row>
    <row r="69" spans="1:16" ht="33.75" customHeight="1" x14ac:dyDescent="0.2">
      <c r="A69" s="93"/>
      <c r="B69" s="79"/>
      <c r="C69" s="77" t="s">
        <v>240</v>
      </c>
      <c r="D69" s="82" t="s">
        <v>55</v>
      </c>
      <c r="E69" s="13">
        <v>44413</v>
      </c>
      <c r="F69" s="80" t="s">
        <v>170</v>
      </c>
      <c r="G69" s="13">
        <v>44414</v>
      </c>
      <c r="H69" s="81" t="s">
        <v>171</v>
      </c>
      <c r="I69" s="16">
        <v>88</v>
      </c>
      <c r="J69" s="16">
        <v>38</v>
      </c>
      <c r="K69" s="16">
        <v>53</v>
      </c>
      <c r="L69" s="16">
        <v>24</v>
      </c>
      <c r="M69" s="87">
        <v>44.308</v>
      </c>
      <c r="N69" s="76">
        <v>45</v>
      </c>
      <c r="O69" s="67">
        <v>2530</v>
      </c>
      <c r="P69" s="68">
        <f>Table22452[[#This Row],[PEMBULATAN]]*O69</f>
        <v>113850</v>
      </c>
    </row>
    <row r="70" spans="1:16" ht="33.75" customHeight="1" x14ac:dyDescent="0.2">
      <c r="A70" s="93"/>
      <c r="B70" s="79"/>
      <c r="C70" s="77" t="s">
        <v>241</v>
      </c>
      <c r="D70" s="82" t="s">
        <v>55</v>
      </c>
      <c r="E70" s="13">
        <v>44413</v>
      </c>
      <c r="F70" s="80" t="s">
        <v>170</v>
      </c>
      <c r="G70" s="13">
        <v>44414</v>
      </c>
      <c r="H70" s="81" t="s">
        <v>171</v>
      </c>
      <c r="I70" s="16">
        <v>80</v>
      </c>
      <c r="J70" s="16">
        <v>55</v>
      </c>
      <c r="K70" s="16">
        <v>25</v>
      </c>
      <c r="L70" s="16">
        <v>15</v>
      </c>
      <c r="M70" s="87">
        <v>27.5</v>
      </c>
      <c r="N70" s="76">
        <v>28</v>
      </c>
      <c r="O70" s="67">
        <v>2530</v>
      </c>
      <c r="P70" s="68">
        <f>Table22452[[#This Row],[PEMBULATAN]]*O70</f>
        <v>70840</v>
      </c>
    </row>
    <row r="71" spans="1:16" ht="33.75" customHeight="1" x14ac:dyDescent="0.2">
      <c r="A71" s="93"/>
      <c r="B71" s="79"/>
      <c r="C71" s="77" t="s">
        <v>242</v>
      </c>
      <c r="D71" s="82" t="s">
        <v>55</v>
      </c>
      <c r="E71" s="13">
        <v>44413</v>
      </c>
      <c r="F71" s="80" t="s">
        <v>170</v>
      </c>
      <c r="G71" s="13">
        <v>44414</v>
      </c>
      <c r="H71" s="81" t="s">
        <v>171</v>
      </c>
      <c r="I71" s="16">
        <v>65</v>
      </c>
      <c r="J71" s="16">
        <v>55</v>
      </c>
      <c r="K71" s="16">
        <v>22</v>
      </c>
      <c r="L71" s="16">
        <v>20</v>
      </c>
      <c r="M71" s="87">
        <v>19.662500000000001</v>
      </c>
      <c r="N71" s="76">
        <v>20</v>
      </c>
      <c r="O71" s="67">
        <v>2530</v>
      </c>
      <c r="P71" s="68">
        <f>Table22452[[#This Row],[PEMBULATAN]]*O71</f>
        <v>50600</v>
      </c>
    </row>
    <row r="72" spans="1:16" ht="33.75" customHeight="1" x14ac:dyDescent="0.2">
      <c r="A72" s="93"/>
      <c r="B72" s="79"/>
      <c r="C72" s="77" t="s">
        <v>243</v>
      </c>
      <c r="D72" s="82" t="s">
        <v>55</v>
      </c>
      <c r="E72" s="13">
        <v>44413</v>
      </c>
      <c r="F72" s="80" t="s">
        <v>170</v>
      </c>
      <c r="G72" s="13">
        <v>44414</v>
      </c>
      <c r="H72" s="81" t="s">
        <v>171</v>
      </c>
      <c r="I72" s="16">
        <v>97</v>
      </c>
      <c r="J72" s="16">
        <v>60</v>
      </c>
      <c r="K72" s="16">
        <v>35</v>
      </c>
      <c r="L72" s="16">
        <v>26</v>
      </c>
      <c r="M72" s="87">
        <v>50.924999999999997</v>
      </c>
      <c r="N72" s="76">
        <v>51</v>
      </c>
      <c r="O72" s="67">
        <v>2530</v>
      </c>
      <c r="P72" s="68">
        <f>Table22452[[#This Row],[PEMBULATAN]]*O72</f>
        <v>129030</v>
      </c>
    </row>
    <row r="73" spans="1:16" ht="33.75" customHeight="1" x14ac:dyDescent="0.2">
      <c r="A73" s="93"/>
      <c r="B73" s="79"/>
      <c r="C73" s="77" t="s">
        <v>244</v>
      </c>
      <c r="D73" s="82" t="s">
        <v>55</v>
      </c>
      <c r="E73" s="13">
        <v>44413</v>
      </c>
      <c r="F73" s="80" t="s">
        <v>170</v>
      </c>
      <c r="G73" s="13">
        <v>44414</v>
      </c>
      <c r="H73" s="81" t="s">
        <v>171</v>
      </c>
      <c r="I73" s="16">
        <v>90</v>
      </c>
      <c r="J73" s="16">
        <v>65</v>
      </c>
      <c r="K73" s="16">
        <v>27</v>
      </c>
      <c r="L73" s="16">
        <v>15</v>
      </c>
      <c r="M73" s="87">
        <v>39.487499999999997</v>
      </c>
      <c r="N73" s="76">
        <v>40</v>
      </c>
      <c r="O73" s="67">
        <v>2530</v>
      </c>
      <c r="P73" s="68">
        <f>Table22452[[#This Row],[PEMBULATAN]]*O73</f>
        <v>101200</v>
      </c>
    </row>
    <row r="74" spans="1:16" ht="33.75" customHeight="1" x14ac:dyDescent="0.2">
      <c r="A74" s="93"/>
      <c r="B74" s="79"/>
      <c r="C74" s="77" t="s">
        <v>245</v>
      </c>
      <c r="D74" s="82" t="s">
        <v>55</v>
      </c>
      <c r="E74" s="13">
        <v>44413</v>
      </c>
      <c r="F74" s="80" t="s">
        <v>170</v>
      </c>
      <c r="G74" s="13">
        <v>44414</v>
      </c>
      <c r="H74" s="81" t="s">
        <v>171</v>
      </c>
      <c r="I74" s="16">
        <v>100</v>
      </c>
      <c r="J74" s="16">
        <v>58</v>
      </c>
      <c r="K74" s="16">
        <v>35</v>
      </c>
      <c r="L74" s="16">
        <v>30</v>
      </c>
      <c r="M74" s="87">
        <v>50.75</v>
      </c>
      <c r="N74" s="76">
        <v>51</v>
      </c>
      <c r="O74" s="67">
        <v>2530</v>
      </c>
      <c r="P74" s="68">
        <f>Table22452[[#This Row],[PEMBULATAN]]*O74</f>
        <v>129030</v>
      </c>
    </row>
    <row r="75" spans="1:16" ht="33.75" customHeight="1" x14ac:dyDescent="0.2">
      <c r="A75" s="93"/>
      <c r="B75" s="79"/>
      <c r="C75" s="77" t="s">
        <v>246</v>
      </c>
      <c r="D75" s="82" t="s">
        <v>55</v>
      </c>
      <c r="E75" s="13">
        <v>44413</v>
      </c>
      <c r="F75" s="80" t="s">
        <v>170</v>
      </c>
      <c r="G75" s="13">
        <v>44414</v>
      </c>
      <c r="H75" s="81" t="s">
        <v>171</v>
      </c>
      <c r="I75" s="16">
        <v>80</v>
      </c>
      <c r="J75" s="16">
        <v>53</v>
      </c>
      <c r="K75" s="16">
        <v>50</v>
      </c>
      <c r="L75" s="16">
        <v>18</v>
      </c>
      <c r="M75" s="87">
        <v>53</v>
      </c>
      <c r="N75" s="76">
        <v>53</v>
      </c>
      <c r="O75" s="67">
        <v>2530</v>
      </c>
      <c r="P75" s="68">
        <f>Table22452[[#This Row],[PEMBULATAN]]*O75</f>
        <v>134090</v>
      </c>
    </row>
    <row r="76" spans="1:16" ht="33.75" customHeight="1" x14ac:dyDescent="0.2">
      <c r="A76" s="93"/>
      <c r="B76" s="79"/>
      <c r="C76" s="77" t="s">
        <v>247</v>
      </c>
      <c r="D76" s="82" t="s">
        <v>55</v>
      </c>
      <c r="E76" s="13">
        <v>44413</v>
      </c>
      <c r="F76" s="80" t="s">
        <v>170</v>
      </c>
      <c r="G76" s="13">
        <v>44414</v>
      </c>
      <c r="H76" s="81" t="s">
        <v>171</v>
      </c>
      <c r="I76" s="16">
        <v>80</v>
      </c>
      <c r="J76" s="16">
        <v>70</v>
      </c>
      <c r="K76" s="16">
        <v>25</v>
      </c>
      <c r="L76" s="16">
        <v>11</v>
      </c>
      <c r="M76" s="87">
        <v>35</v>
      </c>
      <c r="N76" s="76">
        <v>35</v>
      </c>
      <c r="O76" s="67">
        <v>2530</v>
      </c>
      <c r="P76" s="68">
        <f>Table22452[[#This Row],[PEMBULATAN]]*O76</f>
        <v>88550</v>
      </c>
    </row>
    <row r="77" spans="1:16" ht="33.75" customHeight="1" x14ac:dyDescent="0.2">
      <c r="A77" s="93"/>
      <c r="B77" s="79"/>
      <c r="C77" s="77" t="s">
        <v>248</v>
      </c>
      <c r="D77" s="82" t="s">
        <v>55</v>
      </c>
      <c r="E77" s="13">
        <v>44413</v>
      </c>
      <c r="F77" s="80" t="s">
        <v>170</v>
      </c>
      <c r="G77" s="13">
        <v>44414</v>
      </c>
      <c r="H77" s="81" t="s">
        <v>171</v>
      </c>
      <c r="I77" s="16">
        <v>110</v>
      </c>
      <c r="J77" s="16">
        <v>60</v>
      </c>
      <c r="K77" s="16">
        <v>40</v>
      </c>
      <c r="L77" s="16">
        <v>25</v>
      </c>
      <c r="M77" s="87">
        <v>66</v>
      </c>
      <c r="N77" s="76">
        <v>66</v>
      </c>
      <c r="O77" s="67">
        <v>2530</v>
      </c>
      <c r="P77" s="68">
        <f>Table22452[[#This Row],[PEMBULATAN]]*O77</f>
        <v>166980</v>
      </c>
    </row>
    <row r="78" spans="1:16" ht="33.75" customHeight="1" x14ac:dyDescent="0.2">
      <c r="A78" s="93"/>
      <c r="B78" s="79"/>
      <c r="C78" s="77" t="s">
        <v>249</v>
      </c>
      <c r="D78" s="82" t="s">
        <v>55</v>
      </c>
      <c r="E78" s="13">
        <v>44413</v>
      </c>
      <c r="F78" s="80" t="s">
        <v>170</v>
      </c>
      <c r="G78" s="13">
        <v>44414</v>
      </c>
      <c r="H78" s="81" t="s">
        <v>171</v>
      </c>
      <c r="I78" s="16">
        <v>106</v>
      </c>
      <c r="J78" s="16">
        <v>87</v>
      </c>
      <c r="K78" s="16">
        <v>50</v>
      </c>
      <c r="L78" s="16">
        <v>50</v>
      </c>
      <c r="M78" s="87">
        <v>115.27500000000001</v>
      </c>
      <c r="N78" s="76">
        <v>115</v>
      </c>
      <c r="O78" s="67">
        <v>2530</v>
      </c>
      <c r="P78" s="68">
        <f>Table22452[[#This Row],[PEMBULATAN]]*O78</f>
        <v>290950</v>
      </c>
    </row>
    <row r="79" spans="1:16" ht="33.75" customHeight="1" x14ac:dyDescent="0.2">
      <c r="A79" s="93"/>
      <c r="B79" s="79"/>
      <c r="C79" s="77" t="s">
        <v>250</v>
      </c>
      <c r="D79" s="82" t="s">
        <v>55</v>
      </c>
      <c r="E79" s="13">
        <v>44413</v>
      </c>
      <c r="F79" s="80" t="s">
        <v>170</v>
      </c>
      <c r="G79" s="13">
        <v>44414</v>
      </c>
      <c r="H79" s="81" t="s">
        <v>171</v>
      </c>
      <c r="I79" s="16">
        <v>45</v>
      </c>
      <c r="J79" s="16">
        <v>26</v>
      </c>
      <c r="K79" s="16">
        <v>7</v>
      </c>
      <c r="L79" s="16">
        <v>1</v>
      </c>
      <c r="M79" s="87">
        <v>2.0474999999999999</v>
      </c>
      <c r="N79" s="76">
        <v>2</v>
      </c>
      <c r="O79" s="67">
        <v>2530</v>
      </c>
      <c r="P79" s="68">
        <f>Table22452[[#This Row],[PEMBULATAN]]*O79</f>
        <v>5060</v>
      </c>
    </row>
    <row r="80" spans="1:16" ht="33.75" customHeight="1" x14ac:dyDescent="0.2">
      <c r="A80" s="93"/>
      <c r="B80" s="79"/>
      <c r="C80" s="77" t="s">
        <v>251</v>
      </c>
      <c r="D80" s="82" t="s">
        <v>55</v>
      </c>
      <c r="E80" s="13">
        <v>44413</v>
      </c>
      <c r="F80" s="80" t="s">
        <v>170</v>
      </c>
      <c r="G80" s="13">
        <v>44414</v>
      </c>
      <c r="H80" s="81" t="s">
        <v>171</v>
      </c>
      <c r="I80" s="16">
        <v>40</v>
      </c>
      <c r="J80" s="16">
        <v>33</v>
      </c>
      <c r="K80" s="16">
        <v>25</v>
      </c>
      <c r="L80" s="16">
        <v>1</v>
      </c>
      <c r="M80" s="87">
        <v>8.25</v>
      </c>
      <c r="N80" s="76">
        <v>8</v>
      </c>
      <c r="O80" s="67">
        <v>2530</v>
      </c>
      <c r="P80" s="68">
        <f>Table22452[[#This Row],[PEMBULATAN]]*O80</f>
        <v>20240</v>
      </c>
    </row>
    <row r="81" spans="1:16" ht="33.75" customHeight="1" x14ac:dyDescent="0.2">
      <c r="A81" s="93"/>
      <c r="B81" s="79"/>
      <c r="C81" s="77" t="s">
        <v>252</v>
      </c>
      <c r="D81" s="82" t="s">
        <v>55</v>
      </c>
      <c r="E81" s="13">
        <v>44413</v>
      </c>
      <c r="F81" s="80" t="s">
        <v>170</v>
      </c>
      <c r="G81" s="13">
        <v>44414</v>
      </c>
      <c r="H81" s="81" t="s">
        <v>171</v>
      </c>
      <c r="I81" s="16">
        <v>50</v>
      </c>
      <c r="J81" s="16">
        <v>40</v>
      </c>
      <c r="K81" s="16">
        <v>20</v>
      </c>
      <c r="L81" s="16">
        <v>1</v>
      </c>
      <c r="M81" s="87">
        <v>10</v>
      </c>
      <c r="N81" s="76">
        <v>10</v>
      </c>
      <c r="O81" s="67">
        <v>2530</v>
      </c>
      <c r="P81" s="68">
        <f>Table22452[[#This Row],[PEMBULATAN]]*O81</f>
        <v>25300</v>
      </c>
    </row>
    <row r="82" spans="1:16" ht="33.75" customHeight="1" x14ac:dyDescent="0.2">
      <c r="A82" s="93"/>
      <c r="B82" s="79"/>
      <c r="C82" s="77" t="s">
        <v>253</v>
      </c>
      <c r="D82" s="82" t="s">
        <v>55</v>
      </c>
      <c r="E82" s="13">
        <v>44413</v>
      </c>
      <c r="F82" s="80" t="s">
        <v>170</v>
      </c>
      <c r="G82" s="13">
        <v>44414</v>
      </c>
      <c r="H82" s="81" t="s">
        <v>171</v>
      </c>
      <c r="I82" s="16">
        <v>55</v>
      </c>
      <c r="J82" s="16">
        <v>40</v>
      </c>
      <c r="K82" s="16">
        <v>26</v>
      </c>
      <c r="L82" s="16">
        <v>5</v>
      </c>
      <c r="M82" s="87">
        <v>14.3</v>
      </c>
      <c r="N82" s="76">
        <v>15</v>
      </c>
      <c r="O82" s="67">
        <v>2530</v>
      </c>
      <c r="P82" s="68">
        <f>Table22452[[#This Row],[PEMBULATAN]]*O82</f>
        <v>37950</v>
      </c>
    </row>
    <row r="83" spans="1:16" ht="33.75" customHeight="1" x14ac:dyDescent="0.2">
      <c r="A83" s="93"/>
      <c r="B83" s="79"/>
      <c r="C83" s="77" t="s">
        <v>254</v>
      </c>
      <c r="D83" s="82" t="s">
        <v>55</v>
      </c>
      <c r="E83" s="13">
        <v>44413</v>
      </c>
      <c r="F83" s="80" t="s">
        <v>170</v>
      </c>
      <c r="G83" s="13">
        <v>44414</v>
      </c>
      <c r="H83" s="81" t="s">
        <v>171</v>
      </c>
      <c r="I83" s="16">
        <v>83</v>
      </c>
      <c r="J83" s="16">
        <v>60</v>
      </c>
      <c r="K83" s="16">
        <v>30</v>
      </c>
      <c r="L83" s="16">
        <v>9</v>
      </c>
      <c r="M83" s="87">
        <v>37.35</v>
      </c>
      <c r="N83" s="76">
        <v>38</v>
      </c>
      <c r="O83" s="67">
        <v>2530</v>
      </c>
      <c r="P83" s="68">
        <f>Table22452[[#This Row],[PEMBULATAN]]*O83</f>
        <v>96140</v>
      </c>
    </row>
    <row r="84" spans="1:16" ht="33.75" customHeight="1" x14ac:dyDescent="0.2">
      <c r="A84" s="93"/>
      <c r="B84" s="79"/>
      <c r="C84" s="77" t="s">
        <v>255</v>
      </c>
      <c r="D84" s="82" t="s">
        <v>55</v>
      </c>
      <c r="E84" s="13">
        <v>44413</v>
      </c>
      <c r="F84" s="80" t="s">
        <v>170</v>
      </c>
      <c r="G84" s="13">
        <v>44414</v>
      </c>
      <c r="H84" s="81" t="s">
        <v>171</v>
      </c>
      <c r="I84" s="16">
        <v>80</v>
      </c>
      <c r="J84" s="16">
        <v>58</v>
      </c>
      <c r="K84" s="16">
        <v>27</v>
      </c>
      <c r="L84" s="16">
        <v>9</v>
      </c>
      <c r="M84" s="87">
        <v>31.32</v>
      </c>
      <c r="N84" s="76">
        <v>32</v>
      </c>
      <c r="O84" s="67">
        <v>2530</v>
      </c>
      <c r="P84" s="68">
        <f>Table22452[[#This Row],[PEMBULATAN]]*O84</f>
        <v>80960</v>
      </c>
    </row>
    <row r="85" spans="1:16" ht="33.75" customHeight="1" x14ac:dyDescent="0.2">
      <c r="A85" s="93"/>
      <c r="B85" s="79"/>
      <c r="C85" s="77" t="s">
        <v>256</v>
      </c>
      <c r="D85" s="82" t="s">
        <v>55</v>
      </c>
      <c r="E85" s="13">
        <v>44413</v>
      </c>
      <c r="F85" s="80" t="s">
        <v>170</v>
      </c>
      <c r="G85" s="13">
        <v>44414</v>
      </c>
      <c r="H85" s="81" t="s">
        <v>171</v>
      </c>
      <c r="I85" s="16">
        <v>84</v>
      </c>
      <c r="J85" s="16">
        <v>50</v>
      </c>
      <c r="K85" s="16">
        <v>18</v>
      </c>
      <c r="L85" s="16">
        <v>5</v>
      </c>
      <c r="M85" s="87">
        <v>18.899999999999999</v>
      </c>
      <c r="N85" s="76">
        <v>19</v>
      </c>
      <c r="O85" s="67">
        <v>2530</v>
      </c>
      <c r="P85" s="68">
        <f>Table22452[[#This Row],[PEMBULATAN]]*O85</f>
        <v>48070</v>
      </c>
    </row>
    <row r="86" spans="1:16" ht="33.75" customHeight="1" x14ac:dyDescent="0.2">
      <c r="A86" s="93"/>
      <c r="B86" s="79"/>
      <c r="C86" s="77" t="s">
        <v>257</v>
      </c>
      <c r="D86" s="82" t="s">
        <v>55</v>
      </c>
      <c r="E86" s="13">
        <v>44413</v>
      </c>
      <c r="F86" s="80" t="s">
        <v>170</v>
      </c>
      <c r="G86" s="13">
        <v>44414</v>
      </c>
      <c r="H86" s="81" t="s">
        <v>171</v>
      </c>
      <c r="I86" s="16">
        <v>65</v>
      </c>
      <c r="J86" s="16">
        <v>64</v>
      </c>
      <c r="K86" s="16">
        <v>28</v>
      </c>
      <c r="L86" s="16">
        <v>4</v>
      </c>
      <c r="M86" s="87">
        <v>29.12</v>
      </c>
      <c r="N86" s="76">
        <v>29</v>
      </c>
      <c r="O86" s="67">
        <v>2530</v>
      </c>
      <c r="P86" s="68">
        <f>Table22452[[#This Row],[PEMBULATAN]]*O86</f>
        <v>73370</v>
      </c>
    </row>
    <row r="87" spans="1:16" ht="33.75" customHeight="1" x14ac:dyDescent="0.2">
      <c r="A87" s="93"/>
      <c r="B87" s="79"/>
      <c r="C87" s="77" t="s">
        <v>258</v>
      </c>
      <c r="D87" s="82" t="s">
        <v>55</v>
      </c>
      <c r="E87" s="13">
        <v>44413</v>
      </c>
      <c r="F87" s="80" t="s">
        <v>170</v>
      </c>
      <c r="G87" s="13">
        <v>44414</v>
      </c>
      <c r="H87" s="81" t="s">
        <v>171</v>
      </c>
      <c r="I87" s="16">
        <v>50</v>
      </c>
      <c r="J87" s="16">
        <v>40</v>
      </c>
      <c r="K87" s="16">
        <v>15</v>
      </c>
      <c r="L87" s="16">
        <v>2</v>
      </c>
      <c r="M87" s="87">
        <v>7.5</v>
      </c>
      <c r="N87" s="76">
        <v>8</v>
      </c>
      <c r="O87" s="67">
        <v>2530</v>
      </c>
      <c r="P87" s="68">
        <f>Table22452[[#This Row],[PEMBULATAN]]*O87</f>
        <v>20240</v>
      </c>
    </row>
    <row r="88" spans="1:16" ht="33.75" customHeight="1" x14ac:dyDescent="0.2">
      <c r="A88" s="93"/>
      <c r="B88" s="79"/>
      <c r="C88" s="77" t="s">
        <v>259</v>
      </c>
      <c r="D88" s="82" t="s">
        <v>55</v>
      </c>
      <c r="E88" s="13">
        <v>44413</v>
      </c>
      <c r="F88" s="80" t="s">
        <v>170</v>
      </c>
      <c r="G88" s="13">
        <v>44414</v>
      </c>
      <c r="H88" s="81" t="s">
        <v>171</v>
      </c>
      <c r="I88" s="16">
        <v>43</v>
      </c>
      <c r="J88" s="16">
        <v>37</v>
      </c>
      <c r="K88" s="16">
        <v>10</v>
      </c>
      <c r="L88" s="16">
        <v>2</v>
      </c>
      <c r="M88" s="87">
        <v>3.9775</v>
      </c>
      <c r="N88" s="76">
        <v>4</v>
      </c>
      <c r="O88" s="67">
        <v>2530</v>
      </c>
      <c r="P88" s="68">
        <f>Table22452[[#This Row],[PEMBULATAN]]*O88</f>
        <v>10120</v>
      </c>
    </row>
    <row r="89" spans="1:16" ht="33.75" customHeight="1" x14ac:dyDescent="0.2">
      <c r="A89" s="93"/>
      <c r="B89" s="79"/>
      <c r="C89" s="77" t="s">
        <v>260</v>
      </c>
      <c r="D89" s="82" t="s">
        <v>55</v>
      </c>
      <c r="E89" s="13">
        <v>44413</v>
      </c>
      <c r="F89" s="80" t="s">
        <v>170</v>
      </c>
      <c r="G89" s="13">
        <v>44414</v>
      </c>
      <c r="H89" s="81" t="s">
        <v>171</v>
      </c>
      <c r="I89" s="16">
        <v>50</v>
      </c>
      <c r="J89" s="16">
        <v>40</v>
      </c>
      <c r="K89" s="16">
        <v>15</v>
      </c>
      <c r="L89" s="16">
        <v>4</v>
      </c>
      <c r="M89" s="87">
        <v>7.5</v>
      </c>
      <c r="N89" s="76">
        <v>8</v>
      </c>
      <c r="O89" s="67">
        <v>2530</v>
      </c>
      <c r="P89" s="68">
        <f>Table22452[[#This Row],[PEMBULATAN]]*O89</f>
        <v>20240</v>
      </c>
    </row>
    <row r="90" spans="1:16" ht="33.75" customHeight="1" x14ac:dyDescent="0.2">
      <c r="A90" s="93"/>
      <c r="B90" s="79"/>
      <c r="C90" s="77" t="s">
        <v>261</v>
      </c>
      <c r="D90" s="82" t="s">
        <v>55</v>
      </c>
      <c r="E90" s="13">
        <v>44413</v>
      </c>
      <c r="F90" s="80" t="s">
        <v>170</v>
      </c>
      <c r="G90" s="13">
        <v>44414</v>
      </c>
      <c r="H90" s="81" t="s">
        <v>171</v>
      </c>
      <c r="I90" s="16">
        <v>60</v>
      </c>
      <c r="J90" s="16">
        <v>43</v>
      </c>
      <c r="K90" s="16">
        <v>17</v>
      </c>
      <c r="L90" s="16">
        <v>5</v>
      </c>
      <c r="M90" s="87">
        <v>10.965</v>
      </c>
      <c r="N90" s="76">
        <v>11</v>
      </c>
      <c r="O90" s="67">
        <v>2530</v>
      </c>
      <c r="P90" s="68">
        <f>Table22452[[#This Row],[PEMBULATAN]]*O90</f>
        <v>27830</v>
      </c>
    </row>
    <row r="91" spans="1:16" ht="33.75" customHeight="1" x14ac:dyDescent="0.2">
      <c r="A91" s="93"/>
      <c r="B91" s="79"/>
      <c r="C91" s="77" t="s">
        <v>262</v>
      </c>
      <c r="D91" s="82" t="s">
        <v>55</v>
      </c>
      <c r="E91" s="13">
        <v>44413</v>
      </c>
      <c r="F91" s="80" t="s">
        <v>170</v>
      </c>
      <c r="G91" s="13">
        <v>44414</v>
      </c>
      <c r="H91" s="81" t="s">
        <v>171</v>
      </c>
      <c r="I91" s="16">
        <v>102</v>
      </c>
      <c r="J91" s="16">
        <v>8</v>
      </c>
      <c r="K91" s="16">
        <v>7</v>
      </c>
      <c r="L91" s="16">
        <v>1</v>
      </c>
      <c r="M91" s="87">
        <v>1.4279999999999999</v>
      </c>
      <c r="N91" s="76">
        <v>2</v>
      </c>
      <c r="O91" s="67">
        <v>2530</v>
      </c>
      <c r="P91" s="68">
        <f>Table22452[[#This Row],[PEMBULATAN]]*O91</f>
        <v>5060</v>
      </c>
    </row>
    <row r="92" spans="1:16" ht="33.75" customHeight="1" x14ac:dyDescent="0.2">
      <c r="A92" s="93"/>
      <c r="B92" s="79"/>
      <c r="C92" s="77" t="s">
        <v>263</v>
      </c>
      <c r="D92" s="82" t="s">
        <v>55</v>
      </c>
      <c r="E92" s="13">
        <v>44413</v>
      </c>
      <c r="F92" s="80" t="s">
        <v>170</v>
      </c>
      <c r="G92" s="13">
        <v>44414</v>
      </c>
      <c r="H92" s="81" t="s">
        <v>171</v>
      </c>
      <c r="I92" s="16">
        <v>102</v>
      </c>
      <c r="J92" s="16">
        <v>6</v>
      </c>
      <c r="K92" s="16">
        <v>5</v>
      </c>
      <c r="L92" s="16">
        <v>2</v>
      </c>
      <c r="M92" s="87">
        <v>0.76500000000000001</v>
      </c>
      <c r="N92" s="76">
        <v>2</v>
      </c>
      <c r="O92" s="67">
        <v>2530</v>
      </c>
      <c r="P92" s="68">
        <f>Table22452[[#This Row],[PEMBULATAN]]*O92</f>
        <v>5060</v>
      </c>
    </row>
    <row r="93" spans="1:16" ht="33.75" customHeight="1" x14ac:dyDescent="0.2">
      <c r="A93" s="93"/>
      <c r="B93" s="79"/>
      <c r="C93" s="77" t="s">
        <v>264</v>
      </c>
      <c r="D93" s="82" t="s">
        <v>55</v>
      </c>
      <c r="E93" s="13">
        <v>44413</v>
      </c>
      <c r="F93" s="80" t="s">
        <v>170</v>
      </c>
      <c r="G93" s="13">
        <v>44414</v>
      </c>
      <c r="H93" s="81" t="s">
        <v>171</v>
      </c>
      <c r="I93" s="16">
        <v>95</v>
      </c>
      <c r="J93" s="16">
        <v>46</v>
      </c>
      <c r="K93" s="16">
        <v>1</v>
      </c>
      <c r="L93" s="16">
        <v>1</v>
      </c>
      <c r="M93" s="87">
        <v>1.0925</v>
      </c>
      <c r="N93" s="76">
        <v>1</v>
      </c>
      <c r="O93" s="67">
        <v>2530</v>
      </c>
      <c r="P93" s="68">
        <f>Table22452[[#This Row],[PEMBULATAN]]*O93</f>
        <v>2530</v>
      </c>
    </row>
    <row r="94" spans="1:16" ht="33.75" customHeight="1" x14ac:dyDescent="0.2">
      <c r="A94" s="93"/>
      <c r="B94" s="79"/>
      <c r="C94" s="77" t="s">
        <v>265</v>
      </c>
      <c r="D94" s="82" t="s">
        <v>55</v>
      </c>
      <c r="E94" s="13">
        <v>44413</v>
      </c>
      <c r="F94" s="80" t="s">
        <v>170</v>
      </c>
      <c r="G94" s="13">
        <v>44414</v>
      </c>
      <c r="H94" s="81" t="s">
        <v>171</v>
      </c>
      <c r="I94" s="16">
        <v>66</v>
      </c>
      <c r="J94" s="16">
        <v>48</v>
      </c>
      <c r="K94" s="16">
        <v>7</v>
      </c>
      <c r="L94" s="16">
        <v>3</v>
      </c>
      <c r="M94" s="87">
        <v>5.5439999999999996</v>
      </c>
      <c r="N94" s="76">
        <v>6</v>
      </c>
      <c r="O94" s="67">
        <v>2530</v>
      </c>
      <c r="P94" s="68">
        <f>Table22452[[#This Row],[PEMBULATAN]]*O94</f>
        <v>15180</v>
      </c>
    </row>
    <row r="95" spans="1:16" ht="33.75" customHeight="1" x14ac:dyDescent="0.2">
      <c r="A95" s="93"/>
      <c r="B95" s="79"/>
      <c r="C95" s="77" t="s">
        <v>266</v>
      </c>
      <c r="D95" s="82" t="s">
        <v>55</v>
      </c>
      <c r="E95" s="13">
        <v>44413</v>
      </c>
      <c r="F95" s="80" t="s">
        <v>170</v>
      </c>
      <c r="G95" s="13">
        <v>44414</v>
      </c>
      <c r="H95" s="81" t="s">
        <v>171</v>
      </c>
      <c r="I95" s="16">
        <v>66</v>
      </c>
      <c r="J95" s="16">
        <v>42</v>
      </c>
      <c r="K95" s="16">
        <v>28</v>
      </c>
      <c r="L95" s="16">
        <v>22</v>
      </c>
      <c r="M95" s="87">
        <v>19.404</v>
      </c>
      <c r="N95" s="76">
        <v>22</v>
      </c>
      <c r="O95" s="67">
        <v>2530</v>
      </c>
      <c r="P95" s="68">
        <f>Table22452[[#This Row],[PEMBULATAN]]*O95</f>
        <v>55660</v>
      </c>
    </row>
    <row r="96" spans="1:16" ht="33.75" customHeight="1" x14ac:dyDescent="0.2">
      <c r="A96" s="93"/>
      <c r="B96" s="79"/>
      <c r="C96" s="77" t="s">
        <v>267</v>
      </c>
      <c r="D96" s="82" t="s">
        <v>55</v>
      </c>
      <c r="E96" s="13">
        <v>44413</v>
      </c>
      <c r="F96" s="80" t="s">
        <v>170</v>
      </c>
      <c r="G96" s="13">
        <v>44414</v>
      </c>
      <c r="H96" s="81" t="s">
        <v>171</v>
      </c>
      <c r="I96" s="16">
        <v>58</v>
      </c>
      <c r="J96" s="16">
        <v>40</v>
      </c>
      <c r="K96" s="16">
        <v>38</v>
      </c>
      <c r="L96" s="16">
        <v>37</v>
      </c>
      <c r="M96" s="87">
        <v>22.04</v>
      </c>
      <c r="N96" s="76">
        <v>37</v>
      </c>
      <c r="O96" s="67">
        <v>2530</v>
      </c>
      <c r="P96" s="68">
        <f>Table22452[[#This Row],[PEMBULATAN]]*O96</f>
        <v>93610</v>
      </c>
    </row>
    <row r="97" spans="1:16" ht="33.75" customHeight="1" x14ac:dyDescent="0.2">
      <c r="A97" s="93"/>
      <c r="B97" s="79"/>
      <c r="C97" s="77" t="s">
        <v>268</v>
      </c>
      <c r="D97" s="82" t="s">
        <v>55</v>
      </c>
      <c r="E97" s="13">
        <v>44413</v>
      </c>
      <c r="F97" s="80" t="s">
        <v>170</v>
      </c>
      <c r="G97" s="13">
        <v>44414</v>
      </c>
      <c r="H97" s="81" t="s">
        <v>171</v>
      </c>
      <c r="I97" s="16">
        <v>90</v>
      </c>
      <c r="J97" s="16">
        <v>60</v>
      </c>
      <c r="K97" s="16">
        <v>37</v>
      </c>
      <c r="L97" s="16">
        <v>23</v>
      </c>
      <c r="M97" s="87">
        <v>49.95</v>
      </c>
      <c r="N97" s="76">
        <v>50</v>
      </c>
      <c r="O97" s="67">
        <v>2530</v>
      </c>
      <c r="P97" s="68">
        <f>Table22452[[#This Row],[PEMBULATAN]]*O97</f>
        <v>126500</v>
      </c>
    </row>
    <row r="98" spans="1:16" ht="22.5" customHeight="1" x14ac:dyDescent="0.2">
      <c r="A98" s="119" t="s">
        <v>34</v>
      </c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1"/>
      <c r="M98" s="83">
        <f>SUBTOTAL(109,Table22452[KG VOLUME])</f>
        <v>2039.2184999999997</v>
      </c>
      <c r="N98" s="71">
        <f>SUM(N3:N97)</f>
        <v>2131</v>
      </c>
      <c r="O98" s="122">
        <f>SUM(P3:P97)</f>
        <v>5391430</v>
      </c>
      <c r="P98" s="123"/>
    </row>
    <row r="99" spans="1:16" ht="22.5" customHeight="1" x14ac:dyDescent="0.2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9"/>
      <c r="N99" s="91" t="s">
        <v>57</v>
      </c>
      <c r="O99" s="90"/>
      <c r="P99" s="90">
        <f>O98*10%</f>
        <v>539143</v>
      </c>
    </row>
    <row r="100" spans="1:16" x14ac:dyDescent="0.2">
      <c r="A100" s="11"/>
      <c r="B100" s="59" t="s">
        <v>48</v>
      </c>
      <c r="C100" s="58"/>
      <c r="D100" s="60" t="s">
        <v>49</v>
      </c>
      <c r="H100" s="66"/>
      <c r="N100" s="65" t="s">
        <v>35</v>
      </c>
      <c r="P100" s="72">
        <f>O98*1%</f>
        <v>53914.3</v>
      </c>
    </row>
    <row r="101" spans="1:16" x14ac:dyDescent="0.2">
      <c r="A101" s="11"/>
      <c r="H101" s="66"/>
      <c r="N101" s="65" t="s">
        <v>36</v>
      </c>
      <c r="P101" s="74">
        <v>0</v>
      </c>
    </row>
    <row r="102" spans="1:16" ht="15.75" thickBot="1" x14ac:dyDescent="0.25">
      <c r="A102" s="11"/>
      <c r="H102" s="66"/>
      <c r="N102" s="65" t="s">
        <v>37</v>
      </c>
      <c r="P102" s="74">
        <v>0</v>
      </c>
    </row>
    <row r="103" spans="1:16" x14ac:dyDescent="0.2">
      <c r="A103" s="11"/>
      <c r="H103" s="66"/>
      <c r="N103" s="69" t="s">
        <v>38</v>
      </c>
      <c r="O103" s="70"/>
      <c r="P103" s="73">
        <f>O98-P99+P100</f>
        <v>4906201.3</v>
      </c>
    </row>
    <row r="104" spans="1:16" x14ac:dyDescent="0.2">
      <c r="B104" s="59"/>
      <c r="C104" s="58"/>
      <c r="D104" s="60"/>
    </row>
    <row r="106" spans="1:16" x14ac:dyDescent="0.2">
      <c r="A106" s="11"/>
      <c r="H106" s="66"/>
      <c r="P106" s="75"/>
    </row>
    <row r="107" spans="1:16" x14ac:dyDescent="0.2">
      <c r="A107" s="11"/>
      <c r="H107" s="66"/>
      <c r="O107" s="61"/>
      <c r="P107" s="75"/>
    </row>
    <row r="108" spans="1:16" s="3" customFormat="1" x14ac:dyDescent="0.25">
      <c r="A108" s="11"/>
      <c r="B108" s="2"/>
      <c r="C108" s="2"/>
      <c r="E108" s="12"/>
      <c r="H108" s="66"/>
      <c r="N108" s="15"/>
      <c r="O108" s="15"/>
      <c r="P108" s="15"/>
    </row>
    <row r="109" spans="1:16" s="3" customFormat="1" x14ac:dyDescent="0.25">
      <c r="A109" s="11"/>
      <c r="B109" s="2"/>
      <c r="C109" s="2"/>
      <c r="E109" s="12"/>
      <c r="H109" s="66"/>
      <c r="N109" s="15"/>
      <c r="O109" s="15"/>
      <c r="P109" s="15"/>
    </row>
    <row r="110" spans="1:16" s="3" customFormat="1" x14ac:dyDescent="0.25">
      <c r="A110" s="11"/>
      <c r="B110" s="2"/>
      <c r="C110" s="2"/>
      <c r="E110" s="12"/>
      <c r="H110" s="66"/>
      <c r="N110" s="15"/>
      <c r="O110" s="15"/>
      <c r="P110" s="15"/>
    </row>
    <row r="111" spans="1:16" s="3" customFormat="1" x14ac:dyDescent="0.25">
      <c r="A111" s="11"/>
      <c r="B111" s="2"/>
      <c r="C111" s="2"/>
      <c r="E111" s="12"/>
      <c r="H111" s="66"/>
      <c r="N111" s="15"/>
      <c r="O111" s="15"/>
      <c r="P111" s="15"/>
    </row>
    <row r="112" spans="1:16" s="3" customFormat="1" x14ac:dyDescent="0.25">
      <c r="A112" s="11"/>
      <c r="B112" s="2"/>
      <c r="C112" s="2"/>
      <c r="E112" s="12"/>
      <c r="H112" s="66"/>
      <c r="N112" s="15"/>
      <c r="O112" s="15"/>
      <c r="P112" s="15"/>
    </row>
    <row r="113" spans="1:16" s="3" customFormat="1" x14ac:dyDescent="0.25">
      <c r="A113" s="11"/>
      <c r="B113" s="2"/>
      <c r="C113" s="2"/>
      <c r="E113" s="12"/>
      <c r="H113" s="66"/>
      <c r="N113" s="15"/>
      <c r="O113" s="15"/>
      <c r="P113" s="15"/>
    </row>
    <row r="114" spans="1:16" s="3" customFormat="1" x14ac:dyDescent="0.25">
      <c r="A114" s="11"/>
      <c r="B114" s="2"/>
      <c r="C114" s="2"/>
      <c r="E114" s="12"/>
      <c r="H114" s="66"/>
      <c r="N114" s="15"/>
      <c r="O114" s="15"/>
      <c r="P114" s="15"/>
    </row>
    <row r="115" spans="1:16" s="3" customFormat="1" x14ac:dyDescent="0.25">
      <c r="A115" s="11"/>
      <c r="B115" s="2"/>
      <c r="C115" s="2"/>
      <c r="E115" s="12"/>
      <c r="H115" s="66"/>
      <c r="N115" s="15"/>
      <c r="O115" s="15"/>
      <c r="P115" s="15"/>
    </row>
    <row r="116" spans="1:16" s="3" customFormat="1" x14ac:dyDescent="0.25">
      <c r="A116" s="11"/>
      <c r="B116" s="2"/>
      <c r="C116" s="2"/>
      <c r="E116" s="12"/>
      <c r="H116" s="66"/>
      <c r="N116" s="15"/>
      <c r="O116" s="15"/>
      <c r="P116" s="15"/>
    </row>
    <row r="117" spans="1:16" s="3" customFormat="1" x14ac:dyDescent="0.25">
      <c r="A117" s="11"/>
      <c r="B117" s="2"/>
      <c r="C117" s="2"/>
      <c r="E117" s="12"/>
      <c r="H117" s="66"/>
      <c r="N117" s="15"/>
      <c r="O117" s="15"/>
      <c r="P117" s="15"/>
    </row>
    <row r="118" spans="1:16" s="3" customFormat="1" x14ac:dyDescent="0.25">
      <c r="A118" s="11"/>
      <c r="B118" s="2"/>
      <c r="C118" s="2"/>
      <c r="E118" s="12"/>
      <c r="H118" s="66"/>
      <c r="N118" s="15"/>
      <c r="O118" s="15"/>
      <c r="P118" s="15"/>
    </row>
    <row r="119" spans="1:16" s="3" customFormat="1" x14ac:dyDescent="0.25">
      <c r="A119" s="11"/>
      <c r="B119" s="2"/>
      <c r="C119" s="2"/>
      <c r="E119" s="12"/>
      <c r="H119" s="66"/>
      <c r="N119" s="15"/>
      <c r="O119" s="15"/>
      <c r="P119" s="15"/>
    </row>
  </sheetData>
  <mergeCells count="3">
    <mergeCell ref="A3:A4"/>
    <mergeCell ref="A98:L98"/>
    <mergeCell ref="O98:P98"/>
  </mergeCells>
  <conditionalFormatting sqref="B3">
    <cfRule type="duplicateValues" dxfId="366" priority="2"/>
  </conditionalFormatting>
  <conditionalFormatting sqref="B4:B97">
    <cfRule type="duplicateValues" dxfId="365" priority="2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45"/>
  <sheetViews>
    <sheetView zoomScale="110" zoomScaleNormal="110" workbookViewId="0">
      <pane xSplit="3" ySplit="2" topLeftCell="D120" activePane="bottomRight" state="frozen"/>
      <selection pane="topRight" activeCell="B1" sqref="B1"/>
      <selection pane="bottomLeft" activeCell="A3" sqref="A3"/>
      <selection pane="bottomRight" activeCell="R123" sqref="R12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9" customHeight="1" x14ac:dyDescent="0.2">
      <c r="A3" s="117" t="s">
        <v>395</v>
      </c>
      <c r="B3" s="78" t="s">
        <v>269</v>
      </c>
      <c r="C3" s="9" t="s">
        <v>270</v>
      </c>
      <c r="D3" s="80" t="s">
        <v>55</v>
      </c>
      <c r="E3" s="13">
        <v>44414</v>
      </c>
      <c r="F3" s="80" t="s">
        <v>393</v>
      </c>
      <c r="G3" s="13">
        <v>44420</v>
      </c>
      <c r="H3" s="10" t="s">
        <v>394</v>
      </c>
      <c r="I3" s="1">
        <v>96</v>
      </c>
      <c r="J3" s="1">
        <v>56</v>
      </c>
      <c r="K3" s="1">
        <v>38</v>
      </c>
      <c r="L3" s="1">
        <v>17</v>
      </c>
      <c r="M3" s="86">
        <v>51.072000000000003</v>
      </c>
      <c r="N3" s="8">
        <v>51</v>
      </c>
      <c r="O3" s="67">
        <v>2530</v>
      </c>
      <c r="P3" s="68">
        <f>Table2245234[[#This Row],[PEMBULATAN]]*O3</f>
        <v>129030</v>
      </c>
    </row>
    <row r="4" spans="1:16" ht="39" customHeight="1" x14ac:dyDescent="0.2">
      <c r="A4" s="118"/>
      <c r="B4" s="79"/>
      <c r="C4" s="9" t="s">
        <v>271</v>
      </c>
      <c r="D4" s="80" t="s">
        <v>55</v>
      </c>
      <c r="E4" s="13">
        <v>44414</v>
      </c>
      <c r="F4" s="80" t="s">
        <v>393</v>
      </c>
      <c r="G4" s="13">
        <v>44420</v>
      </c>
      <c r="H4" s="10" t="s">
        <v>394</v>
      </c>
      <c r="I4" s="1">
        <v>48</v>
      </c>
      <c r="J4" s="1">
        <v>41</v>
      </c>
      <c r="K4" s="1">
        <v>15</v>
      </c>
      <c r="L4" s="1">
        <v>1</v>
      </c>
      <c r="M4" s="86">
        <v>7.38</v>
      </c>
      <c r="N4" s="8">
        <v>8</v>
      </c>
      <c r="O4" s="67">
        <v>2530</v>
      </c>
      <c r="P4" s="68">
        <f>Table2245234[[#This Row],[PEMBULATAN]]*O4</f>
        <v>20240</v>
      </c>
    </row>
    <row r="5" spans="1:16" ht="39" customHeight="1" x14ac:dyDescent="0.2">
      <c r="A5" s="93"/>
      <c r="B5" s="79"/>
      <c r="C5" s="95" t="s">
        <v>272</v>
      </c>
      <c r="D5" s="82" t="s">
        <v>55</v>
      </c>
      <c r="E5" s="13">
        <v>44414</v>
      </c>
      <c r="F5" s="80" t="s">
        <v>393</v>
      </c>
      <c r="G5" s="13">
        <v>44420</v>
      </c>
      <c r="H5" s="81" t="s">
        <v>394</v>
      </c>
      <c r="I5" s="16">
        <v>89</v>
      </c>
      <c r="J5" s="16">
        <v>59</v>
      </c>
      <c r="K5" s="16">
        <v>30</v>
      </c>
      <c r="L5" s="16">
        <v>13</v>
      </c>
      <c r="M5" s="87">
        <v>39.3825</v>
      </c>
      <c r="N5" s="76">
        <v>40</v>
      </c>
      <c r="O5" s="67">
        <v>2530</v>
      </c>
      <c r="P5" s="68">
        <f>Table2245234[[#This Row],[PEMBULATAN]]*O5</f>
        <v>101200</v>
      </c>
    </row>
    <row r="6" spans="1:16" ht="39" customHeight="1" x14ac:dyDescent="0.2">
      <c r="A6" s="93"/>
      <c r="B6" s="79"/>
      <c r="C6" s="95" t="s">
        <v>273</v>
      </c>
      <c r="D6" s="82" t="s">
        <v>55</v>
      </c>
      <c r="E6" s="13">
        <v>44414</v>
      </c>
      <c r="F6" s="80" t="s">
        <v>393</v>
      </c>
      <c r="G6" s="13">
        <v>44420</v>
      </c>
      <c r="H6" s="81" t="s">
        <v>394</v>
      </c>
      <c r="I6" s="16">
        <v>99</v>
      </c>
      <c r="J6" s="16">
        <v>57</v>
      </c>
      <c r="K6" s="16">
        <v>30</v>
      </c>
      <c r="L6" s="16">
        <v>14</v>
      </c>
      <c r="M6" s="87">
        <v>42.322499999999998</v>
      </c>
      <c r="N6" s="76">
        <v>43</v>
      </c>
      <c r="O6" s="67">
        <v>2530</v>
      </c>
      <c r="P6" s="68">
        <f>Table2245234[[#This Row],[PEMBULATAN]]*O6</f>
        <v>108790</v>
      </c>
    </row>
    <row r="7" spans="1:16" ht="39" customHeight="1" x14ac:dyDescent="0.2">
      <c r="A7" s="93"/>
      <c r="B7" s="79"/>
      <c r="C7" s="95" t="s">
        <v>274</v>
      </c>
      <c r="D7" s="82" t="s">
        <v>55</v>
      </c>
      <c r="E7" s="13">
        <v>44414</v>
      </c>
      <c r="F7" s="80" t="s">
        <v>393</v>
      </c>
      <c r="G7" s="13">
        <v>44420</v>
      </c>
      <c r="H7" s="81" t="s">
        <v>394</v>
      </c>
      <c r="I7" s="16">
        <v>71</v>
      </c>
      <c r="J7" s="16">
        <v>58</v>
      </c>
      <c r="K7" s="16">
        <v>34</v>
      </c>
      <c r="L7" s="16">
        <v>18</v>
      </c>
      <c r="M7" s="87">
        <v>35.003</v>
      </c>
      <c r="N7" s="76">
        <v>35</v>
      </c>
      <c r="O7" s="67">
        <v>2530</v>
      </c>
      <c r="P7" s="68">
        <f>Table2245234[[#This Row],[PEMBULATAN]]*O7</f>
        <v>88550</v>
      </c>
    </row>
    <row r="8" spans="1:16" ht="39" customHeight="1" x14ac:dyDescent="0.2">
      <c r="A8" s="93"/>
      <c r="B8" s="79"/>
      <c r="C8" s="95" t="s">
        <v>275</v>
      </c>
      <c r="D8" s="82" t="s">
        <v>55</v>
      </c>
      <c r="E8" s="13">
        <v>44414</v>
      </c>
      <c r="F8" s="80" t="s">
        <v>393</v>
      </c>
      <c r="G8" s="13">
        <v>44420</v>
      </c>
      <c r="H8" s="81" t="s">
        <v>394</v>
      </c>
      <c r="I8" s="16">
        <v>77</v>
      </c>
      <c r="J8" s="16">
        <v>59</v>
      </c>
      <c r="K8" s="16">
        <v>37</v>
      </c>
      <c r="L8" s="16">
        <v>13</v>
      </c>
      <c r="M8" s="87">
        <v>42.022750000000002</v>
      </c>
      <c r="N8" s="76">
        <v>42</v>
      </c>
      <c r="O8" s="67">
        <v>2530</v>
      </c>
      <c r="P8" s="68">
        <f>Table2245234[[#This Row],[PEMBULATAN]]*O8</f>
        <v>106260</v>
      </c>
    </row>
    <row r="9" spans="1:16" ht="39" customHeight="1" x14ac:dyDescent="0.2">
      <c r="A9" s="93"/>
      <c r="B9" s="79"/>
      <c r="C9" s="95" t="s">
        <v>276</v>
      </c>
      <c r="D9" s="82" t="s">
        <v>55</v>
      </c>
      <c r="E9" s="13">
        <v>44414</v>
      </c>
      <c r="F9" s="80" t="s">
        <v>393</v>
      </c>
      <c r="G9" s="13">
        <v>44420</v>
      </c>
      <c r="H9" s="81" t="s">
        <v>394</v>
      </c>
      <c r="I9" s="16">
        <v>67</v>
      </c>
      <c r="J9" s="16">
        <v>54</v>
      </c>
      <c r="K9" s="16">
        <v>25</v>
      </c>
      <c r="L9" s="16">
        <v>8</v>
      </c>
      <c r="M9" s="87">
        <v>22.612500000000001</v>
      </c>
      <c r="N9" s="76">
        <v>23</v>
      </c>
      <c r="O9" s="67">
        <v>2530</v>
      </c>
      <c r="P9" s="68">
        <f>Table2245234[[#This Row],[PEMBULATAN]]*O9</f>
        <v>58190</v>
      </c>
    </row>
    <row r="10" spans="1:16" ht="39" customHeight="1" x14ac:dyDescent="0.2">
      <c r="A10" s="93"/>
      <c r="B10" s="79"/>
      <c r="C10" s="95" t="s">
        <v>277</v>
      </c>
      <c r="D10" s="82" t="s">
        <v>55</v>
      </c>
      <c r="E10" s="13">
        <v>44414</v>
      </c>
      <c r="F10" s="80" t="s">
        <v>393</v>
      </c>
      <c r="G10" s="13">
        <v>44420</v>
      </c>
      <c r="H10" s="81" t="s">
        <v>394</v>
      </c>
      <c r="I10" s="16">
        <v>83</v>
      </c>
      <c r="J10" s="16">
        <v>44</v>
      </c>
      <c r="K10" s="16">
        <v>20</v>
      </c>
      <c r="L10" s="16">
        <v>9</v>
      </c>
      <c r="M10" s="87">
        <v>18.260000000000002</v>
      </c>
      <c r="N10" s="76">
        <v>18</v>
      </c>
      <c r="O10" s="67">
        <v>2530</v>
      </c>
      <c r="P10" s="68">
        <f>Table2245234[[#This Row],[PEMBULATAN]]*O10</f>
        <v>45540</v>
      </c>
    </row>
    <row r="11" spans="1:16" ht="39" customHeight="1" x14ac:dyDescent="0.2">
      <c r="A11" s="93"/>
      <c r="B11" s="79"/>
      <c r="C11" s="95" t="s">
        <v>278</v>
      </c>
      <c r="D11" s="82" t="s">
        <v>55</v>
      </c>
      <c r="E11" s="13">
        <v>44414</v>
      </c>
      <c r="F11" s="80" t="s">
        <v>393</v>
      </c>
      <c r="G11" s="13">
        <v>44420</v>
      </c>
      <c r="H11" s="81" t="s">
        <v>394</v>
      </c>
      <c r="I11" s="16">
        <v>51</v>
      </c>
      <c r="J11" s="16">
        <v>19</v>
      </c>
      <c r="K11" s="16">
        <v>41</v>
      </c>
      <c r="L11" s="16">
        <v>2</v>
      </c>
      <c r="M11" s="87">
        <v>9.9322499999999998</v>
      </c>
      <c r="N11" s="76">
        <v>10</v>
      </c>
      <c r="O11" s="67">
        <v>2530</v>
      </c>
      <c r="P11" s="68">
        <f>Table2245234[[#This Row],[PEMBULATAN]]*O11</f>
        <v>25300</v>
      </c>
    </row>
    <row r="12" spans="1:16" ht="39" customHeight="1" x14ac:dyDescent="0.2">
      <c r="A12" s="93"/>
      <c r="B12" s="79"/>
      <c r="C12" s="95" t="s">
        <v>279</v>
      </c>
      <c r="D12" s="82" t="s">
        <v>55</v>
      </c>
      <c r="E12" s="13">
        <v>44414</v>
      </c>
      <c r="F12" s="80" t="s">
        <v>393</v>
      </c>
      <c r="G12" s="13">
        <v>44420</v>
      </c>
      <c r="H12" s="81" t="s">
        <v>394</v>
      </c>
      <c r="I12" s="16">
        <v>51</v>
      </c>
      <c r="J12" s="16">
        <v>33</v>
      </c>
      <c r="K12" s="16">
        <v>13</v>
      </c>
      <c r="L12" s="16">
        <v>4</v>
      </c>
      <c r="M12" s="87">
        <v>5.4697500000000003</v>
      </c>
      <c r="N12" s="76">
        <v>6</v>
      </c>
      <c r="O12" s="67">
        <v>2530</v>
      </c>
      <c r="P12" s="68">
        <f>Table2245234[[#This Row],[PEMBULATAN]]*O12</f>
        <v>15180</v>
      </c>
    </row>
    <row r="13" spans="1:16" ht="39" customHeight="1" x14ac:dyDescent="0.2">
      <c r="A13" s="93"/>
      <c r="B13" s="79"/>
      <c r="C13" s="95" t="s">
        <v>280</v>
      </c>
      <c r="D13" s="82" t="s">
        <v>55</v>
      </c>
      <c r="E13" s="13">
        <v>44414</v>
      </c>
      <c r="F13" s="80" t="s">
        <v>393</v>
      </c>
      <c r="G13" s="13">
        <v>44420</v>
      </c>
      <c r="H13" s="81" t="s">
        <v>394</v>
      </c>
      <c r="I13" s="16">
        <v>65</v>
      </c>
      <c r="J13" s="16">
        <v>53</v>
      </c>
      <c r="K13" s="16">
        <v>26</v>
      </c>
      <c r="L13" s="16">
        <v>15</v>
      </c>
      <c r="M13" s="87">
        <v>22.392499999999998</v>
      </c>
      <c r="N13" s="76">
        <v>23</v>
      </c>
      <c r="O13" s="67">
        <v>2530</v>
      </c>
      <c r="P13" s="68">
        <f>Table2245234[[#This Row],[PEMBULATAN]]*O13</f>
        <v>58190</v>
      </c>
    </row>
    <row r="14" spans="1:16" ht="39" customHeight="1" x14ac:dyDescent="0.2">
      <c r="A14" s="93"/>
      <c r="B14" s="79"/>
      <c r="C14" s="95" t="s">
        <v>281</v>
      </c>
      <c r="D14" s="82" t="s">
        <v>55</v>
      </c>
      <c r="E14" s="13">
        <v>44414</v>
      </c>
      <c r="F14" s="80" t="s">
        <v>393</v>
      </c>
      <c r="G14" s="13">
        <v>44420</v>
      </c>
      <c r="H14" s="81" t="s">
        <v>394</v>
      </c>
      <c r="I14" s="16">
        <v>61</v>
      </c>
      <c r="J14" s="16">
        <v>49</v>
      </c>
      <c r="K14" s="16">
        <v>22</v>
      </c>
      <c r="L14" s="16">
        <v>12</v>
      </c>
      <c r="M14" s="87">
        <v>16.439499999999999</v>
      </c>
      <c r="N14" s="76">
        <v>17</v>
      </c>
      <c r="O14" s="67">
        <v>2530</v>
      </c>
      <c r="P14" s="68">
        <f>Table2245234[[#This Row],[PEMBULATAN]]*O14</f>
        <v>43010</v>
      </c>
    </row>
    <row r="15" spans="1:16" ht="39" customHeight="1" x14ac:dyDescent="0.2">
      <c r="A15" s="93"/>
      <c r="B15" s="79"/>
      <c r="C15" s="95" t="s">
        <v>282</v>
      </c>
      <c r="D15" s="82" t="s">
        <v>55</v>
      </c>
      <c r="E15" s="13">
        <v>44414</v>
      </c>
      <c r="F15" s="80" t="s">
        <v>393</v>
      </c>
      <c r="G15" s="13">
        <v>44420</v>
      </c>
      <c r="H15" s="81" t="s">
        <v>394</v>
      </c>
      <c r="I15" s="16">
        <v>54</v>
      </c>
      <c r="J15" s="16">
        <v>42</v>
      </c>
      <c r="K15" s="16">
        <v>33</v>
      </c>
      <c r="L15" s="16">
        <v>5</v>
      </c>
      <c r="M15" s="87">
        <v>18.710999999999999</v>
      </c>
      <c r="N15" s="76">
        <v>19</v>
      </c>
      <c r="O15" s="67">
        <v>2530</v>
      </c>
      <c r="P15" s="68">
        <f>Table2245234[[#This Row],[PEMBULATAN]]*O15</f>
        <v>48070</v>
      </c>
    </row>
    <row r="16" spans="1:16" ht="39" customHeight="1" x14ac:dyDescent="0.2">
      <c r="A16" s="93"/>
      <c r="B16" s="79"/>
      <c r="C16" s="95" t="s">
        <v>283</v>
      </c>
      <c r="D16" s="82" t="s">
        <v>55</v>
      </c>
      <c r="E16" s="13">
        <v>44414</v>
      </c>
      <c r="F16" s="80" t="s">
        <v>393</v>
      </c>
      <c r="G16" s="13">
        <v>44420</v>
      </c>
      <c r="H16" s="81" t="s">
        <v>394</v>
      </c>
      <c r="I16" s="16">
        <v>77</v>
      </c>
      <c r="J16" s="16">
        <v>57</v>
      </c>
      <c r="K16" s="16">
        <v>33</v>
      </c>
      <c r="L16" s="16">
        <v>12</v>
      </c>
      <c r="M16" s="87">
        <v>36.209249999999997</v>
      </c>
      <c r="N16" s="76">
        <v>36</v>
      </c>
      <c r="O16" s="67">
        <v>2530</v>
      </c>
      <c r="P16" s="68">
        <f>Table2245234[[#This Row],[PEMBULATAN]]*O16</f>
        <v>91080</v>
      </c>
    </row>
    <row r="17" spans="1:16" ht="39" customHeight="1" x14ac:dyDescent="0.2">
      <c r="A17" s="93"/>
      <c r="B17" s="79"/>
      <c r="C17" s="95" t="s">
        <v>284</v>
      </c>
      <c r="D17" s="82" t="s">
        <v>55</v>
      </c>
      <c r="E17" s="13">
        <v>44414</v>
      </c>
      <c r="F17" s="80" t="s">
        <v>393</v>
      </c>
      <c r="G17" s="13">
        <v>44420</v>
      </c>
      <c r="H17" s="81" t="s">
        <v>394</v>
      </c>
      <c r="I17" s="16">
        <v>29</v>
      </c>
      <c r="J17" s="16">
        <v>39</v>
      </c>
      <c r="K17" s="16">
        <v>19</v>
      </c>
      <c r="L17" s="16">
        <v>4</v>
      </c>
      <c r="M17" s="87">
        <v>5.3722500000000002</v>
      </c>
      <c r="N17" s="76">
        <v>6</v>
      </c>
      <c r="O17" s="67">
        <v>2530</v>
      </c>
      <c r="P17" s="68">
        <f>Table2245234[[#This Row],[PEMBULATAN]]*O17</f>
        <v>15180</v>
      </c>
    </row>
    <row r="18" spans="1:16" ht="39" customHeight="1" x14ac:dyDescent="0.2">
      <c r="A18" s="93"/>
      <c r="B18" s="79"/>
      <c r="C18" s="95" t="s">
        <v>285</v>
      </c>
      <c r="D18" s="82" t="s">
        <v>55</v>
      </c>
      <c r="E18" s="13">
        <v>44414</v>
      </c>
      <c r="F18" s="80" t="s">
        <v>393</v>
      </c>
      <c r="G18" s="13">
        <v>44420</v>
      </c>
      <c r="H18" s="81" t="s">
        <v>394</v>
      </c>
      <c r="I18" s="16">
        <v>50</v>
      </c>
      <c r="J18" s="16">
        <v>52</v>
      </c>
      <c r="K18" s="16">
        <v>23</v>
      </c>
      <c r="L18" s="16">
        <v>8</v>
      </c>
      <c r="M18" s="87">
        <v>14.95</v>
      </c>
      <c r="N18" s="76">
        <v>15</v>
      </c>
      <c r="O18" s="67">
        <v>2530</v>
      </c>
      <c r="P18" s="68">
        <f>Table2245234[[#This Row],[PEMBULATAN]]*O18</f>
        <v>37950</v>
      </c>
    </row>
    <row r="19" spans="1:16" ht="39" customHeight="1" x14ac:dyDescent="0.2">
      <c r="A19" s="93"/>
      <c r="B19" s="79"/>
      <c r="C19" s="95" t="s">
        <v>286</v>
      </c>
      <c r="D19" s="82" t="s">
        <v>55</v>
      </c>
      <c r="E19" s="13">
        <v>44414</v>
      </c>
      <c r="F19" s="80" t="s">
        <v>393</v>
      </c>
      <c r="G19" s="13">
        <v>44420</v>
      </c>
      <c r="H19" s="81" t="s">
        <v>394</v>
      </c>
      <c r="I19" s="16">
        <v>76</v>
      </c>
      <c r="J19" s="16">
        <v>31</v>
      </c>
      <c r="K19" s="16">
        <v>12</v>
      </c>
      <c r="L19" s="16">
        <v>8</v>
      </c>
      <c r="M19" s="87">
        <v>7.0679999999999996</v>
      </c>
      <c r="N19" s="76">
        <v>8</v>
      </c>
      <c r="O19" s="67">
        <v>2530</v>
      </c>
      <c r="P19" s="68">
        <f>Table2245234[[#This Row],[PEMBULATAN]]*O19</f>
        <v>20240</v>
      </c>
    </row>
    <row r="20" spans="1:16" ht="39" customHeight="1" x14ac:dyDescent="0.2">
      <c r="A20" s="93"/>
      <c r="B20" s="79"/>
      <c r="C20" s="95" t="s">
        <v>287</v>
      </c>
      <c r="D20" s="82" t="s">
        <v>55</v>
      </c>
      <c r="E20" s="13">
        <v>44414</v>
      </c>
      <c r="F20" s="80" t="s">
        <v>393</v>
      </c>
      <c r="G20" s="13">
        <v>44420</v>
      </c>
      <c r="H20" s="81" t="s">
        <v>394</v>
      </c>
      <c r="I20" s="16">
        <v>30</v>
      </c>
      <c r="J20" s="16">
        <v>29</v>
      </c>
      <c r="K20" s="16">
        <v>28</v>
      </c>
      <c r="L20" s="16">
        <v>1</v>
      </c>
      <c r="M20" s="87">
        <v>6.09</v>
      </c>
      <c r="N20" s="76">
        <v>6</v>
      </c>
      <c r="O20" s="67">
        <v>2530</v>
      </c>
      <c r="P20" s="68">
        <f>Table2245234[[#This Row],[PEMBULATAN]]*O20</f>
        <v>15180</v>
      </c>
    </row>
    <row r="21" spans="1:16" ht="39" customHeight="1" x14ac:dyDescent="0.2">
      <c r="A21" s="93"/>
      <c r="B21" s="79"/>
      <c r="C21" s="95" t="s">
        <v>288</v>
      </c>
      <c r="D21" s="82" t="s">
        <v>55</v>
      </c>
      <c r="E21" s="13">
        <v>44414</v>
      </c>
      <c r="F21" s="80" t="s">
        <v>393</v>
      </c>
      <c r="G21" s="13">
        <v>44420</v>
      </c>
      <c r="H21" s="81" t="s">
        <v>394</v>
      </c>
      <c r="I21" s="16">
        <v>51</v>
      </c>
      <c r="J21" s="16">
        <v>40</v>
      </c>
      <c r="K21" s="16">
        <v>22</v>
      </c>
      <c r="L21" s="16">
        <v>5</v>
      </c>
      <c r="M21" s="87">
        <v>11.22</v>
      </c>
      <c r="N21" s="76">
        <v>11</v>
      </c>
      <c r="O21" s="67">
        <v>2530</v>
      </c>
      <c r="P21" s="68">
        <f>Table2245234[[#This Row],[PEMBULATAN]]*O21</f>
        <v>27830</v>
      </c>
    </row>
    <row r="22" spans="1:16" ht="39" customHeight="1" x14ac:dyDescent="0.2">
      <c r="A22" s="93"/>
      <c r="B22" s="79"/>
      <c r="C22" s="95" t="s">
        <v>289</v>
      </c>
      <c r="D22" s="82" t="s">
        <v>55</v>
      </c>
      <c r="E22" s="13">
        <v>44414</v>
      </c>
      <c r="F22" s="80" t="s">
        <v>393</v>
      </c>
      <c r="G22" s="13">
        <v>44420</v>
      </c>
      <c r="H22" s="81" t="s">
        <v>394</v>
      </c>
      <c r="I22" s="16">
        <v>82</v>
      </c>
      <c r="J22" s="16">
        <v>62</v>
      </c>
      <c r="K22" s="16">
        <v>29</v>
      </c>
      <c r="L22" s="16">
        <v>18</v>
      </c>
      <c r="M22" s="87">
        <v>36.859000000000002</v>
      </c>
      <c r="N22" s="76">
        <v>37</v>
      </c>
      <c r="O22" s="67">
        <v>2530</v>
      </c>
      <c r="P22" s="68">
        <f>Table2245234[[#This Row],[PEMBULATAN]]*O22</f>
        <v>93610</v>
      </c>
    </row>
    <row r="23" spans="1:16" ht="39" customHeight="1" x14ac:dyDescent="0.2">
      <c r="A23" s="93"/>
      <c r="B23" s="79"/>
      <c r="C23" s="95" t="s">
        <v>290</v>
      </c>
      <c r="D23" s="82" t="s">
        <v>55</v>
      </c>
      <c r="E23" s="13">
        <v>44414</v>
      </c>
      <c r="F23" s="80" t="s">
        <v>393</v>
      </c>
      <c r="G23" s="13">
        <v>44420</v>
      </c>
      <c r="H23" s="81" t="s">
        <v>394</v>
      </c>
      <c r="I23" s="16">
        <v>45</v>
      </c>
      <c r="J23" s="16">
        <v>34</v>
      </c>
      <c r="K23" s="16">
        <v>22</v>
      </c>
      <c r="L23" s="16">
        <v>6</v>
      </c>
      <c r="M23" s="87">
        <v>8.4149999999999991</v>
      </c>
      <c r="N23" s="76">
        <v>9</v>
      </c>
      <c r="O23" s="67">
        <v>2530</v>
      </c>
      <c r="P23" s="68">
        <f>Table2245234[[#This Row],[PEMBULATAN]]*O23</f>
        <v>22770</v>
      </c>
    </row>
    <row r="24" spans="1:16" ht="39" customHeight="1" x14ac:dyDescent="0.2">
      <c r="A24" s="93"/>
      <c r="B24" s="79"/>
      <c r="C24" s="95" t="s">
        <v>291</v>
      </c>
      <c r="D24" s="82" t="s">
        <v>55</v>
      </c>
      <c r="E24" s="13">
        <v>44414</v>
      </c>
      <c r="F24" s="80" t="s">
        <v>393</v>
      </c>
      <c r="G24" s="13">
        <v>44420</v>
      </c>
      <c r="H24" s="81" t="s">
        <v>394</v>
      </c>
      <c r="I24" s="16">
        <v>59</v>
      </c>
      <c r="J24" s="16">
        <v>50</v>
      </c>
      <c r="K24" s="16">
        <v>25</v>
      </c>
      <c r="L24" s="16">
        <v>10</v>
      </c>
      <c r="M24" s="87">
        <v>18.4375</v>
      </c>
      <c r="N24" s="76">
        <v>19</v>
      </c>
      <c r="O24" s="67">
        <v>2530</v>
      </c>
      <c r="P24" s="68">
        <f>Table2245234[[#This Row],[PEMBULATAN]]*O24</f>
        <v>48070</v>
      </c>
    </row>
    <row r="25" spans="1:16" ht="39" customHeight="1" x14ac:dyDescent="0.2">
      <c r="A25" s="93"/>
      <c r="B25" s="79"/>
      <c r="C25" s="95" t="s">
        <v>292</v>
      </c>
      <c r="D25" s="82" t="s">
        <v>55</v>
      </c>
      <c r="E25" s="13">
        <v>44414</v>
      </c>
      <c r="F25" s="80" t="s">
        <v>393</v>
      </c>
      <c r="G25" s="13">
        <v>44420</v>
      </c>
      <c r="H25" s="81" t="s">
        <v>394</v>
      </c>
      <c r="I25" s="16">
        <v>59</v>
      </c>
      <c r="J25" s="16">
        <v>49</v>
      </c>
      <c r="K25" s="16">
        <v>35</v>
      </c>
      <c r="L25" s="16">
        <v>9</v>
      </c>
      <c r="M25" s="87">
        <v>25.296250000000001</v>
      </c>
      <c r="N25" s="76">
        <v>26</v>
      </c>
      <c r="O25" s="67">
        <v>2530</v>
      </c>
      <c r="P25" s="68">
        <f>Table2245234[[#This Row],[PEMBULATAN]]*O25</f>
        <v>65780</v>
      </c>
    </row>
    <row r="26" spans="1:16" ht="39" customHeight="1" x14ac:dyDescent="0.2">
      <c r="A26" s="93"/>
      <c r="B26" s="79"/>
      <c r="C26" s="95" t="s">
        <v>293</v>
      </c>
      <c r="D26" s="82" t="s">
        <v>55</v>
      </c>
      <c r="E26" s="13">
        <v>44414</v>
      </c>
      <c r="F26" s="80" t="s">
        <v>393</v>
      </c>
      <c r="G26" s="13">
        <v>44420</v>
      </c>
      <c r="H26" s="81" t="s">
        <v>394</v>
      </c>
      <c r="I26" s="16">
        <v>49</v>
      </c>
      <c r="J26" s="16">
        <v>44</v>
      </c>
      <c r="K26" s="16">
        <v>25</v>
      </c>
      <c r="L26" s="16">
        <v>5</v>
      </c>
      <c r="M26" s="87">
        <v>13.475</v>
      </c>
      <c r="N26" s="76">
        <v>14</v>
      </c>
      <c r="O26" s="67">
        <v>2530</v>
      </c>
      <c r="P26" s="68">
        <f>Table2245234[[#This Row],[PEMBULATAN]]*O26</f>
        <v>35420</v>
      </c>
    </row>
    <row r="27" spans="1:16" ht="39" customHeight="1" x14ac:dyDescent="0.2">
      <c r="A27" s="93"/>
      <c r="B27" s="79"/>
      <c r="C27" s="95" t="s">
        <v>294</v>
      </c>
      <c r="D27" s="82" t="s">
        <v>55</v>
      </c>
      <c r="E27" s="13">
        <v>44414</v>
      </c>
      <c r="F27" s="80" t="s">
        <v>393</v>
      </c>
      <c r="G27" s="13">
        <v>44420</v>
      </c>
      <c r="H27" s="81" t="s">
        <v>394</v>
      </c>
      <c r="I27" s="16">
        <v>49</v>
      </c>
      <c r="J27" s="16">
        <v>31</v>
      </c>
      <c r="K27" s="16">
        <v>20</v>
      </c>
      <c r="L27" s="16">
        <v>5</v>
      </c>
      <c r="M27" s="87">
        <v>7.5949999999999998</v>
      </c>
      <c r="N27" s="76">
        <v>8</v>
      </c>
      <c r="O27" s="67">
        <v>2530</v>
      </c>
      <c r="P27" s="68">
        <f>Table2245234[[#This Row],[PEMBULATAN]]*O27</f>
        <v>20240</v>
      </c>
    </row>
    <row r="28" spans="1:16" ht="39" customHeight="1" x14ac:dyDescent="0.2">
      <c r="A28" s="93"/>
      <c r="B28" s="79"/>
      <c r="C28" s="95" t="s">
        <v>295</v>
      </c>
      <c r="D28" s="82" t="s">
        <v>55</v>
      </c>
      <c r="E28" s="13">
        <v>44414</v>
      </c>
      <c r="F28" s="80" t="s">
        <v>393</v>
      </c>
      <c r="G28" s="13">
        <v>44420</v>
      </c>
      <c r="H28" s="81" t="s">
        <v>394</v>
      </c>
      <c r="I28" s="16">
        <v>35</v>
      </c>
      <c r="J28" s="16">
        <v>37</v>
      </c>
      <c r="K28" s="16">
        <v>16</v>
      </c>
      <c r="L28" s="16">
        <v>4</v>
      </c>
      <c r="M28" s="87">
        <v>5.18</v>
      </c>
      <c r="N28" s="76">
        <v>5</v>
      </c>
      <c r="O28" s="67">
        <v>2530</v>
      </c>
      <c r="P28" s="68">
        <f>Table2245234[[#This Row],[PEMBULATAN]]*O28</f>
        <v>12650</v>
      </c>
    </row>
    <row r="29" spans="1:16" ht="39" customHeight="1" x14ac:dyDescent="0.2">
      <c r="A29" s="93"/>
      <c r="B29" s="79"/>
      <c r="C29" s="77" t="s">
        <v>296</v>
      </c>
      <c r="D29" s="82" t="s">
        <v>55</v>
      </c>
      <c r="E29" s="13">
        <v>44414</v>
      </c>
      <c r="F29" s="80" t="s">
        <v>393</v>
      </c>
      <c r="G29" s="13">
        <v>44420</v>
      </c>
      <c r="H29" s="81" t="s">
        <v>394</v>
      </c>
      <c r="I29" s="16">
        <v>48</v>
      </c>
      <c r="J29" s="16">
        <v>60</v>
      </c>
      <c r="K29" s="16">
        <v>20</v>
      </c>
      <c r="L29" s="16">
        <v>6</v>
      </c>
      <c r="M29" s="87">
        <v>14.4</v>
      </c>
      <c r="N29" s="76">
        <v>15</v>
      </c>
      <c r="O29" s="67">
        <v>2530</v>
      </c>
      <c r="P29" s="68">
        <f>Table2245234[[#This Row],[PEMBULATAN]]*O29</f>
        <v>37950</v>
      </c>
    </row>
    <row r="30" spans="1:16" ht="39" customHeight="1" x14ac:dyDescent="0.2">
      <c r="A30" s="93"/>
      <c r="B30" s="79"/>
      <c r="C30" s="77" t="s">
        <v>297</v>
      </c>
      <c r="D30" s="82" t="s">
        <v>55</v>
      </c>
      <c r="E30" s="13">
        <v>44414</v>
      </c>
      <c r="F30" s="80" t="s">
        <v>393</v>
      </c>
      <c r="G30" s="13">
        <v>44420</v>
      </c>
      <c r="H30" s="81" t="s">
        <v>394</v>
      </c>
      <c r="I30" s="16">
        <v>76</v>
      </c>
      <c r="J30" s="16">
        <v>60</v>
      </c>
      <c r="K30" s="16">
        <v>32</v>
      </c>
      <c r="L30" s="16">
        <v>11</v>
      </c>
      <c r="M30" s="87">
        <v>36.479999999999997</v>
      </c>
      <c r="N30" s="76">
        <v>37</v>
      </c>
      <c r="O30" s="67">
        <v>2530</v>
      </c>
      <c r="P30" s="68">
        <f>Table2245234[[#This Row],[PEMBULATAN]]*O30</f>
        <v>93610</v>
      </c>
    </row>
    <row r="31" spans="1:16" ht="39" customHeight="1" x14ac:dyDescent="0.2">
      <c r="A31" s="93"/>
      <c r="B31" s="79"/>
      <c r="C31" s="77" t="s">
        <v>298</v>
      </c>
      <c r="D31" s="82" t="s">
        <v>55</v>
      </c>
      <c r="E31" s="13">
        <v>44414</v>
      </c>
      <c r="F31" s="80" t="s">
        <v>393</v>
      </c>
      <c r="G31" s="13">
        <v>44420</v>
      </c>
      <c r="H31" s="81" t="s">
        <v>394</v>
      </c>
      <c r="I31" s="16">
        <v>35</v>
      </c>
      <c r="J31" s="16">
        <v>39</v>
      </c>
      <c r="K31" s="16">
        <v>15</v>
      </c>
      <c r="L31" s="16">
        <v>2</v>
      </c>
      <c r="M31" s="87">
        <v>5.1187500000000004</v>
      </c>
      <c r="N31" s="76">
        <v>5</v>
      </c>
      <c r="O31" s="67">
        <v>2530</v>
      </c>
      <c r="P31" s="68">
        <f>Table2245234[[#This Row],[PEMBULATAN]]*O31</f>
        <v>12650</v>
      </c>
    </row>
    <row r="32" spans="1:16" ht="39" customHeight="1" x14ac:dyDescent="0.2">
      <c r="A32" s="93"/>
      <c r="B32" s="79"/>
      <c r="C32" s="77" t="s">
        <v>299</v>
      </c>
      <c r="D32" s="82" t="s">
        <v>55</v>
      </c>
      <c r="E32" s="13">
        <v>44414</v>
      </c>
      <c r="F32" s="80" t="s">
        <v>393</v>
      </c>
      <c r="G32" s="13">
        <v>44420</v>
      </c>
      <c r="H32" s="81" t="s">
        <v>394</v>
      </c>
      <c r="I32" s="16">
        <v>82</v>
      </c>
      <c r="J32" s="16">
        <v>63</v>
      </c>
      <c r="K32" s="16">
        <v>42</v>
      </c>
      <c r="L32" s="16">
        <v>19</v>
      </c>
      <c r="M32" s="87">
        <v>54.243000000000002</v>
      </c>
      <c r="N32" s="76">
        <v>54</v>
      </c>
      <c r="O32" s="67">
        <v>2530</v>
      </c>
      <c r="P32" s="68">
        <f>Table2245234[[#This Row],[PEMBULATAN]]*O32</f>
        <v>136620</v>
      </c>
    </row>
    <row r="33" spans="1:16" ht="39" customHeight="1" x14ac:dyDescent="0.2">
      <c r="A33" s="93"/>
      <c r="B33" s="79"/>
      <c r="C33" s="77" t="s">
        <v>300</v>
      </c>
      <c r="D33" s="82" t="s">
        <v>55</v>
      </c>
      <c r="E33" s="13">
        <v>44414</v>
      </c>
      <c r="F33" s="80" t="s">
        <v>393</v>
      </c>
      <c r="G33" s="13">
        <v>44420</v>
      </c>
      <c r="H33" s="81" t="s">
        <v>394</v>
      </c>
      <c r="I33" s="16">
        <v>100</v>
      </c>
      <c r="J33" s="16">
        <v>60</v>
      </c>
      <c r="K33" s="16">
        <v>29</v>
      </c>
      <c r="L33" s="16">
        <v>20</v>
      </c>
      <c r="M33" s="87">
        <v>43.5</v>
      </c>
      <c r="N33" s="76">
        <v>44</v>
      </c>
      <c r="O33" s="67">
        <v>2530</v>
      </c>
      <c r="P33" s="68">
        <f>Table2245234[[#This Row],[PEMBULATAN]]*O33</f>
        <v>111320</v>
      </c>
    </row>
    <row r="34" spans="1:16" ht="39" customHeight="1" x14ac:dyDescent="0.2">
      <c r="A34" s="93"/>
      <c r="B34" s="79"/>
      <c r="C34" s="77" t="s">
        <v>301</v>
      </c>
      <c r="D34" s="82" t="s">
        <v>55</v>
      </c>
      <c r="E34" s="13">
        <v>44414</v>
      </c>
      <c r="F34" s="80" t="s">
        <v>393</v>
      </c>
      <c r="G34" s="13">
        <v>44420</v>
      </c>
      <c r="H34" s="81" t="s">
        <v>394</v>
      </c>
      <c r="I34" s="16">
        <v>54</v>
      </c>
      <c r="J34" s="16">
        <v>26</v>
      </c>
      <c r="K34" s="16">
        <v>28</v>
      </c>
      <c r="L34" s="16">
        <v>7</v>
      </c>
      <c r="M34" s="87">
        <v>9.8279999999999994</v>
      </c>
      <c r="N34" s="76">
        <v>10</v>
      </c>
      <c r="O34" s="67">
        <v>2530</v>
      </c>
      <c r="P34" s="68">
        <f>Table2245234[[#This Row],[PEMBULATAN]]*O34</f>
        <v>25300</v>
      </c>
    </row>
    <row r="35" spans="1:16" ht="39" customHeight="1" x14ac:dyDescent="0.2">
      <c r="A35" s="93"/>
      <c r="B35" s="79"/>
      <c r="C35" s="77" t="s">
        <v>302</v>
      </c>
      <c r="D35" s="82" t="s">
        <v>55</v>
      </c>
      <c r="E35" s="13">
        <v>44414</v>
      </c>
      <c r="F35" s="80" t="s">
        <v>393</v>
      </c>
      <c r="G35" s="13">
        <v>44420</v>
      </c>
      <c r="H35" s="81" t="s">
        <v>394</v>
      </c>
      <c r="I35" s="16">
        <v>49</v>
      </c>
      <c r="J35" s="16">
        <v>27</v>
      </c>
      <c r="K35" s="16">
        <v>13</v>
      </c>
      <c r="L35" s="16">
        <v>2</v>
      </c>
      <c r="M35" s="87">
        <v>4.2997500000000004</v>
      </c>
      <c r="N35" s="76">
        <v>5</v>
      </c>
      <c r="O35" s="67">
        <v>2530</v>
      </c>
      <c r="P35" s="68">
        <f>Table2245234[[#This Row],[PEMBULATAN]]*O35</f>
        <v>12650</v>
      </c>
    </row>
    <row r="36" spans="1:16" ht="39" customHeight="1" x14ac:dyDescent="0.2">
      <c r="A36" s="93"/>
      <c r="B36" s="79"/>
      <c r="C36" s="77" t="s">
        <v>303</v>
      </c>
      <c r="D36" s="82" t="s">
        <v>55</v>
      </c>
      <c r="E36" s="13">
        <v>44414</v>
      </c>
      <c r="F36" s="80" t="s">
        <v>393</v>
      </c>
      <c r="G36" s="13">
        <v>44420</v>
      </c>
      <c r="H36" s="81" t="s">
        <v>394</v>
      </c>
      <c r="I36" s="16">
        <v>59</v>
      </c>
      <c r="J36" s="16">
        <v>40</v>
      </c>
      <c r="K36" s="16">
        <v>28</v>
      </c>
      <c r="L36" s="16">
        <v>2</v>
      </c>
      <c r="M36" s="87">
        <v>16.52</v>
      </c>
      <c r="N36" s="76">
        <v>17</v>
      </c>
      <c r="O36" s="67">
        <v>2530</v>
      </c>
      <c r="P36" s="68">
        <f>Table2245234[[#This Row],[PEMBULATAN]]*O36</f>
        <v>43010</v>
      </c>
    </row>
    <row r="37" spans="1:16" ht="39" customHeight="1" x14ac:dyDescent="0.2">
      <c r="A37" s="93"/>
      <c r="B37" s="79"/>
      <c r="C37" s="77" t="s">
        <v>304</v>
      </c>
      <c r="D37" s="82" t="s">
        <v>55</v>
      </c>
      <c r="E37" s="13">
        <v>44414</v>
      </c>
      <c r="F37" s="80" t="s">
        <v>393</v>
      </c>
      <c r="G37" s="13">
        <v>44420</v>
      </c>
      <c r="H37" s="81" t="s">
        <v>394</v>
      </c>
      <c r="I37" s="16">
        <v>90</v>
      </c>
      <c r="J37" s="16">
        <v>47</v>
      </c>
      <c r="K37" s="16">
        <v>46</v>
      </c>
      <c r="L37" s="16">
        <v>20</v>
      </c>
      <c r="M37" s="87">
        <v>48.645000000000003</v>
      </c>
      <c r="N37" s="76">
        <v>49</v>
      </c>
      <c r="O37" s="67">
        <v>2530</v>
      </c>
      <c r="P37" s="68">
        <f>Table2245234[[#This Row],[PEMBULATAN]]*O37</f>
        <v>123970</v>
      </c>
    </row>
    <row r="38" spans="1:16" ht="39" customHeight="1" x14ac:dyDescent="0.2">
      <c r="A38" s="93"/>
      <c r="B38" s="79"/>
      <c r="C38" s="77" t="s">
        <v>305</v>
      </c>
      <c r="D38" s="82" t="s">
        <v>55</v>
      </c>
      <c r="E38" s="13">
        <v>44414</v>
      </c>
      <c r="F38" s="80" t="s">
        <v>393</v>
      </c>
      <c r="G38" s="13">
        <v>44420</v>
      </c>
      <c r="H38" s="81" t="s">
        <v>394</v>
      </c>
      <c r="I38" s="16">
        <v>60</v>
      </c>
      <c r="J38" s="16">
        <v>54</v>
      </c>
      <c r="K38" s="16">
        <v>34</v>
      </c>
      <c r="L38" s="16">
        <v>11</v>
      </c>
      <c r="M38" s="87">
        <v>27.54</v>
      </c>
      <c r="N38" s="76">
        <v>28</v>
      </c>
      <c r="O38" s="67">
        <v>2530</v>
      </c>
      <c r="P38" s="68">
        <f>Table2245234[[#This Row],[PEMBULATAN]]*O38</f>
        <v>70840</v>
      </c>
    </row>
    <row r="39" spans="1:16" ht="39" customHeight="1" x14ac:dyDescent="0.2">
      <c r="A39" s="93"/>
      <c r="B39" s="79"/>
      <c r="C39" s="77" t="s">
        <v>306</v>
      </c>
      <c r="D39" s="82" t="s">
        <v>55</v>
      </c>
      <c r="E39" s="13">
        <v>44414</v>
      </c>
      <c r="F39" s="80" t="s">
        <v>393</v>
      </c>
      <c r="G39" s="13">
        <v>44420</v>
      </c>
      <c r="H39" s="81" t="s">
        <v>394</v>
      </c>
      <c r="I39" s="16">
        <v>60</v>
      </c>
      <c r="J39" s="16">
        <v>52</v>
      </c>
      <c r="K39" s="16">
        <v>25</v>
      </c>
      <c r="L39" s="16">
        <v>4</v>
      </c>
      <c r="M39" s="87">
        <v>19.5</v>
      </c>
      <c r="N39" s="76">
        <v>20</v>
      </c>
      <c r="O39" s="67">
        <v>2530</v>
      </c>
      <c r="P39" s="68">
        <f>Table2245234[[#This Row],[PEMBULATAN]]*O39</f>
        <v>50600</v>
      </c>
    </row>
    <row r="40" spans="1:16" ht="39" customHeight="1" x14ac:dyDescent="0.2">
      <c r="A40" s="93"/>
      <c r="B40" s="79"/>
      <c r="C40" s="77" t="s">
        <v>307</v>
      </c>
      <c r="D40" s="82" t="s">
        <v>55</v>
      </c>
      <c r="E40" s="13">
        <v>44414</v>
      </c>
      <c r="F40" s="80" t="s">
        <v>393</v>
      </c>
      <c r="G40" s="13">
        <v>44420</v>
      </c>
      <c r="H40" s="81" t="s">
        <v>394</v>
      </c>
      <c r="I40" s="16">
        <v>77</v>
      </c>
      <c r="J40" s="16">
        <v>59</v>
      </c>
      <c r="K40" s="16">
        <v>24</v>
      </c>
      <c r="L40" s="16">
        <v>10</v>
      </c>
      <c r="M40" s="87">
        <v>27.257999999999999</v>
      </c>
      <c r="N40" s="76">
        <v>27</v>
      </c>
      <c r="O40" s="67">
        <v>2530</v>
      </c>
      <c r="P40" s="68">
        <f>Table2245234[[#This Row],[PEMBULATAN]]*O40</f>
        <v>68310</v>
      </c>
    </row>
    <row r="41" spans="1:16" ht="39" customHeight="1" x14ac:dyDescent="0.2">
      <c r="A41" s="93"/>
      <c r="B41" s="79"/>
      <c r="C41" s="77" t="s">
        <v>308</v>
      </c>
      <c r="D41" s="82" t="s">
        <v>55</v>
      </c>
      <c r="E41" s="13">
        <v>44414</v>
      </c>
      <c r="F41" s="80" t="s">
        <v>393</v>
      </c>
      <c r="G41" s="13">
        <v>44420</v>
      </c>
      <c r="H41" s="81" t="s">
        <v>394</v>
      </c>
      <c r="I41" s="16">
        <v>62</v>
      </c>
      <c r="J41" s="16">
        <v>59</v>
      </c>
      <c r="K41" s="16">
        <v>20</v>
      </c>
      <c r="L41" s="16">
        <v>6</v>
      </c>
      <c r="M41" s="87">
        <v>18.29</v>
      </c>
      <c r="N41" s="76">
        <v>18</v>
      </c>
      <c r="O41" s="67">
        <v>2530</v>
      </c>
      <c r="P41" s="68">
        <f>Table2245234[[#This Row],[PEMBULATAN]]*O41</f>
        <v>45540</v>
      </c>
    </row>
    <row r="42" spans="1:16" ht="39" customHeight="1" x14ac:dyDescent="0.2">
      <c r="A42" s="93"/>
      <c r="B42" s="79"/>
      <c r="C42" s="77" t="s">
        <v>309</v>
      </c>
      <c r="D42" s="82" t="s">
        <v>55</v>
      </c>
      <c r="E42" s="13">
        <v>44414</v>
      </c>
      <c r="F42" s="80" t="s">
        <v>393</v>
      </c>
      <c r="G42" s="13">
        <v>44420</v>
      </c>
      <c r="H42" s="81" t="s">
        <v>394</v>
      </c>
      <c r="I42" s="16">
        <v>101</v>
      </c>
      <c r="J42" s="16">
        <v>68</v>
      </c>
      <c r="K42" s="16">
        <v>30</v>
      </c>
      <c r="L42" s="16">
        <v>19</v>
      </c>
      <c r="M42" s="87">
        <v>51.51</v>
      </c>
      <c r="N42" s="76">
        <v>52</v>
      </c>
      <c r="O42" s="67">
        <v>2530</v>
      </c>
      <c r="P42" s="68">
        <f>Table2245234[[#This Row],[PEMBULATAN]]*O42</f>
        <v>131560</v>
      </c>
    </row>
    <row r="43" spans="1:16" ht="39" customHeight="1" x14ac:dyDescent="0.2">
      <c r="A43" s="93"/>
      <c r="B43" s="79"/>
      <c r="C43" s="77" t="s">
        <v>310</v>
      </c>
      <c r="D43" s="82" t="s">
        <v>55</v>
      </c>
      <c r="E43" s="13">
        <v>44414</v>
      </c>
      <c r="F43" s="80" t="s">
        <v>393</v>
      </c>
      <c r="G43" s="13">
        <v>44420</v>
      </c>
      <c r="H43" s="81" t="s">
        <v>394</v>
      </c>
      <c r="I43" s="16">
        <v>77</v>
      </c>
      <c r="J43" s="16">
        <v>68</v>
      </c>
      <c r="K43" s="16">
        <v>26</v>
      </c>
      <c r="L43" s="16">
        <v>13</v>
      </c>
      <c r="M43" s="87">
        <v>34.033999999999999</v>
      </c>
      <c r="N43" s="76">
        <v>34</v>
      </c>
      <c r="O43" s="67">
        <v>2530</v>
      </c>
      <c r="P43" s="68">
        <f>Table2245234[[#This Row],[PEMBULATAN]]*O43</f>
        <v>86020</v>
      </c>
    </row>
    <row r="44" spans="1:16" ht="39" customHeight="1" x14ac:dyDescent="0.2">
      <c r="A44" s="93"/>
      <c r="B44" s="79"/>
      <c r="C44" s="77" t="s">
        <v>311</v>
      </c>
      <c r="D44" s="82" t="s">
        <v>55</v>
      </c>
      <c r="E44" s="13">
        <v>44414</v>
      </c>
      <c r="F44" s="80" t="s">
        <v>393</v>
      </c>
      <c r="G44" s="13">
        <v>44420</v>
      </c>
      <c r="H44" s="81" t="s">
        <v>394</v>
      </c>
      <c r="I44" s="16">
        <v>98</v>
      </c>
      <c r="J44" s="16">
        <v>62</v>
      </c>
      <c r="K44" s="16">
        <v>29</v>
      </c>
      <c r="L44" s="16">
        <v>16</v>
      </c>
      <c r="M44" s="87">
        <v>44.051000000000002</v>
      </c>
      <c r="N44" s="76">
        <v>44</v>
      </c>
      <c r="O44" s="67">
        <v>2530</v>
      </c>
      <c r="P44" s="68">
        <f>Table2245234[[#This Row],[PEMBULATAN]]*O44</f>
        <v>111320</v>
      </c>
    </row>
    <row r="45" spans="1:16" ht="39" customHeight="1" x14ac:dyDescent="0.2">
      <c r="A45" s="93"/>
      <c r="B45" s="79"/>
      <c r="C45" s="77" t="s">
        <v>312</v>
      </c>
      <c r="D45" s="82" t="s">
        <v>55</v>
      </c>
      <c r="E45" s="13">
        <v>44414</v>
      </c>
      <c r="F45" s="80" t="s">
        <v>393</v>
      </c>
      <c r="G45" s="13">
        <v>44420</v>
      </c>
      <c r="H45" s="81" t="s">
        <v>394</v>
      </c>
      <c r="I45" s="16">
        <v>74</v>
      </c>
      <c r="J45" s="16">
        <v>59</v>
      </c>
      <c r="K45" s="16">
        <v>24</v>
      </c>
      <c r="L45" s="16">
        <v>14</v>
      </c>
      <c r="M45" s="87">
        <v>26.196000000000002</v>
      </c>
      <c r="N45" s="76">
        <v>26</v>
      </c>
      <c r="O45" s="67">
        <v>2530</v>
      </c>
      <c r="P45" s="68">
        <f>Table2245234[[#This Row],[PEMBULATAN]]*O45</f>
        <v>65780</v>
      </c>
    </row>
    <row r="46" spans="1:16" ht="39" customHeight="1" x14ac:dyDescent="0.2">
      <c r="A46" s="93"/>
      <c r="B46" s="79"/>
      <c r="C46" s="77" t="s">
        <v>313</v>
      </c>
      <c r="D46" s="82" t="s">
        <v>55</v>
      </c>
      <c r="E46" s="13">
        <v>44414</v>
      </c>
      <c r="F46" s="80" t="s">
        <v>393</v>
      </c>
      <c r="G46" s="13">
        <v>44420</v>
      </c>
      <c r="H46" s="81" t="s">
        <v>394</v>
      </c>
      <c r="I46" s="16">
        <v>92</v>
      </c>
      <c r="J46" s="16">
        <v>59</v>
      </c>
      <c r="K46" s="16">
        <v>40</v>
      </c>
      <c r="L46" s="16">
        <v>21</v>
      </c>
      <c r="M46" s="87">
        <v>54.28</v>
      </c>
      <c r="N46" s="76">
        <v>54</v>
      </c>
      <c r="O46" s="67">
        <v>2530</v>
      </c>
      <c r="P46" s="68">
        <f>Table2245234[[#This Row],[PEMBULATAN]]*O46</f>
        <v>136620</v>
      </c>
    </row>
    <row r="47" spans="1:16" ht="39" customHeight="1" x14ac:dyDescent="0.2">
      <c r="A47" s="93"/>
      <c r="B47" s="79"/>
      <c r="C47" s="77" t="s">
        <v>314</v>
      </c>
      <c r="D47" s="82" t="s">
        <v>55</v>
      </c>
      <c r="E47" s="13">
        <v>44414</v>
      </c>
      <c r="F47" s="80" t="s">
        <v>393</v>
      </c>
      <c r="G47" s="13">
        <v>44420</v>
      </c>
      <c r="H47" s="81" t="s">
        <v>394</v>
      </c>
      <c r="I47" s="16">
        <v>92</v>
      </c>
      <c r="J47" s="16">
        <v>68</v>
      </c>
      <c r="K47" s="16">
        <v>26</v>
      </c>
      <c r="L47" s="16">
        <v>12</v>
      </c>
      <c r="M47" s="87">
        <v>40.664000000000001</v>
      </c>
      <c r="N47" s="76">
        <v>41</v>
      </c>
      <c r="O47" s="67">
        <v>2530</v>
      </c>
      <c r="P47" s="68">
        <f>Table2245234[[#This Row],[PEMBULATAN]]*O47</f>
        <v>103730</v>
      </c>
    </row>
    <row r="48" spans="1:16" ht="39" customHeight="1" x14ac:dyDescent="0.2">
      <c r="A48" s="93"/>
      <c r="B48" s="79"/>
      <c r="C48" s="77" t="s">
        <v>315</v>
      </c>
      <c r="D48" s="82" t="s">
        <v>55</v>
      </c>
      <c r="E48" s="13">
        <v>44414</v>
      </c>
      <c r="F48" s="80" t="s">
        <v>393</v>
      </c>
      <c r="G48" s="13">
        <v>44420</v>
      </c>
      <c r="H48" s="81" t="s">
        <v>394</v>
      </c>
      <c r="I48" s="16">
        <v>104</v>
      </c>
      <c r="J48" s="16">
        <v>68</v>
      </c>
      <c r="K48" s="16">
        <v>19</v>
      </c>
      <c r="L48" s="16">
        <v>13</v>
      </c>
      <c r="M48" s="87">
        <v>33.591999999999999</v>
      </c>
      <c r="N48" s="76">
        <v>34</v>
      </c>
      <c r="O48" s="67">
        <v>2530</v>
      </c>
      <c r="P48" s="68">
        <f>Table2245234[[#This Row],[PEMBULATAN]]*O48</f>
        <v>86020</v>
      </c>
    </row>
    <row r="49" spans="1:16" ht="39" customHeight="1" x14ac:dyDescent="0.2">
      <c r="A49" s="93"/>
      <c r="B49" s="79"/>
      <c r="C49" s="77" t="s">
        <v>316</v>
      </c>
      <c r="D49" s="82" t="s">
        <v>55</v>
      </c>
      <c r="E49" s="13">
        <v>44414</v>
      </c>
      <c r="F49" s="80" t="s">
        <v>393</v>
      </c>
      <c r="G49" s="13">
        <v>44420</v>
      </c>
      <c r="H49" s="81" t="s">
        <v>394</v>
      </c>
      <c r="I49" s="16">
        <v>70</v>
      </c>
      <c r="J49" s="16">
        <v>66</v>
      </c>
      <c r="K49" s="16">
        <v>25</v>
      </c>
      <c r="L49" s="16">
        <v>7</v>
      </c>
      <c r="M49" s="87">
        <v>28.875</v>
      </c>
      <c r="N49" s="76">
        <v>29</v>
      </c>
      <c r="O49" s="67">
        <v>2530</v>
      </c>
      <c r="P49" s="68">
        <f>Table2245234[[#This Row],[PEMBULATAN]]*O49</f>
        <v>73370</v>
      </c>
    </row>
    <row r="50" spans="1:16" ht="39" customHeight="1" x14ac:dyDescent="0.2">
      <c r="A50" s="93"/>
      <c r="B50" s="79"/>
      <c r="C50" s="77" t="s">
        <v>317</v>
      </c>
      <c r="D50" s="82" t="s">
        <v>55</v>
      </c>
      <c r="E50" s="13">
        <v>44414</v>
      </c>
      <c r="F50" s="80" t="s">
        <v>393</v>
      </c>
      <c r="G50" s="13">
        <v>44420</v>
      </c>
      <c r="H50" s="81" t="s">
        <v>394</v>
      </c>
      <c r="I50" s="16">
        <v>77</v>
      </c>
      <c r="J50" s="16">
        <v>61</v>
      </c>
      <c r="K50" s="16">
        <v>23</v>
      </c>
      <c r="L50" s="16">
        <v>13</v>
      </c>
      <c r="M50" s="87">
        <v>27.007750000000001</v>
      </c>
      <c r="N50" s="76">
        <v>27</v>
      </c>
      <c r="O50" s="67">
        <v>2530</v>
      </c>
      <c r="P50" s="68">
        <f>Table2245234[[#This Row],[PEMBULATAN]]*O50</f>
        <v>68310</v>
      </c>
    </row>
    <row r="51" spans="1:16" ht="39" customHeight="1" x14ac:dyDescent="0.2">
      <c r="A51" s="93"/>
      <c r="B51" s="79"/>
      <c r="C51" s="77" t="s">
        <v>318</v>
      </c>
      <c r="D51" s="82" t="s">
        <v>55</v>
      </c>
      <c r="E51" s="13">
        <v>44414</v>
      </c>
      <c r="F51" s="80" t="s">
        <v>393</v>
      </c>
      <c r="G51" s="13">
        <v>44420</v>
      </c>
      <c r="H51" s="81" t="s">
        <v>394</v>
      </c>
      <c r="I51" s="16">
        <v>52</v>
      </c>
      <c r="J51" s="16">
        <v>33</v>
      </c>
      <c r="K51" s="16">
        <v>25</v>
      </c>
      <c r="L51" s="16">
        <v>4</v>
      </c>
      <c r="M51" s="87">
        <v>10.725</v>
      </c>
      <c r="N51" s="76">
        <v>11</v>
      </c>
      <c r="O51" s="67">
        <v>2530</v>
      </c>
      <c r="P51" s="68">
        <f>Table2245234[[#This Row],[PEMBULATAN]]*O51</f>
        <v>27830</v>
      </c>
    </row>
    <row r="52" spans="1:16" ht="39" customHeight="1" x14ac:dyDescent="0.2">
      <c r="A52" s="93"/>
      <c r="B52" s="79"/>
      <c r="C52" s="77" t="s">
        <v>319</v>
      </c>
      <c r="D52" s="82" t="s">
        <v>55</v>
      </c>
      <c r="E52" s="13">
        <v>44414</v>
      </c>
      <c r="F52" s="80" t="s">
        <v>393</v>
      </c>
      <c r="G52" s="13">
        <v>44420</v>
      </c>
      <c r="H52" s="81" t="s">
        <v>394</v>
      </c>
      <c r="I52" s="16">
        <v>64</v>
      </c>
      <c r="J52" s="16">
        <v>45</v>
      </c>
      <c r="K52" s="16">
        <v>20</v>
      </c>
      <c r="L52" s="16">
        <v>9</v>
      </c>
      <c r="M52" s="87">
        <v>14.4</v>
      </c>
      <c r="N52" s="76">
        <v>15</v>
      </c>
      <c r="O52" s="67">
        <v>2530</v>
      </c>
      <c r="P52" s="68">
        <f>Table2245234[[#This Row],[PEMBULATAN]]*O52</f>
        <v>37950</v>
      </c>
    </row>
    <row r="53" spans="1:16" ht="39" customHeight="1" x14ac:dyDescent="0.2">
      <c r="A53" s="93"/>
      <c r="B53" s="79"/>
      <c r="C53" s="77" t="s">
        <v>320</v>
      </c>
      <c r="D53" s="82" t="s">
        <v>55</v>
      </c>
      <c r="E53" s="13">
        <v>44414</v>
      </c>
      <c r="F53" s="80" t="s">
        <v>393</v>
      </c>
      <c r="G53" s="13">
        <v>44420</v>
      </c>
      <c r="H53" s="81" t="s">
        <v>394</v>
      </c>
      <c r="I53" s="16">
        <v>99</v>
      </c>
      <c r="J53" s="16">
        <v>56</v>
      </c>
      <c r="K53" s="16">
        <v>40</v>
      </c>
      <c r="L53" s="16">
        <v>25</v>
      </c>
      <c r="M53" s="87">
        <v>55.44</v>
      </c>
      <c r="N53" s="76">
        <v>56</v>
      </c>
      <c r="O53" s="67">
        <v>2530</v>
      </c>
      <c r="P53" s="68">
        <f>Table2245234[[#This Row],[PEMBULATAN]]*O53</f>
        <v>141680</v>
      </c>
    </row>
    <row r="54" spans="1:16" ht="39" customHeight="1" x14ac:dyDescent="0.2">
      <c r="A54" s="93"/>
      <c r="B54" s="79"/>
      <c r="C54" s="77" t="s">
        <v>321</v>
      </c>
      <c r="D54" s="82" t="s">
        <v>55</v>
      </c>
      <c r="E54" s="13">
        <v>44414</v>
      </c>
      <c r="F54" s="80" t="s">
        <v>393</v>
      </c>
      <c r="G54" s="13">
        <v>44420</v>
      </c>
      <c r="H54" s="81" t="s">
        <v>394</v>
      </c>
      <c r="I54" s="16">
        <v>97</v>
      </c>
      <c r="J54" s="16">
        <v>64</v>
      </c>
      <c r="K54" s="16">
        <v>40</v>
      </c>
      <c r="L54" s="16">
        <v>10</v>
      </c>
      <c r="M54" s="87">
        <v>62.08</v>
      </c>
      <c r="N54" s="76">
        <v>62</v>
      </c>
      <c r="O54" s="67">
        <v>2530</v>
      </c>
      <c r="P54" s="68">
        <f>Table2245234[[#This Row],[PEMBULATAN]]*O54</f>
        <v>156860</v>
      </c>
    </row>
    <row r="55" spans="1:16" ht="39" customHeight="1" x14ac:dyDescent="0.2">
      <c r="A55" s="93"/>
      <c r="B55" s="79"/>
      <c r="C55" s="77" t="s">
        <v>322</v>
      </c>
      <c r="D55" s="82" t="s">
        <v>55</v>
      </c>
      <c r="E55" s="13">
        <v>44414</v>
      </c>
      <c r="F55" s="80" t="s">
        <v>393</v>
      </c>
      <c r="G55" s="13">
        <v>44420</v>
      </c>
      <c r="H55" s="81" t="s">
        <v>394</v>
      </c>
      <c r="I55" s="16">
        <v>89</v>
      </c>
      <c r="J55" s="16">
        <v>55</v>
      </c>
      <c r="K55" s="16">
        <v>35</v>
      </c>
      <c r="L55" s="16">
        <v>19</v>
      </c>
      <c r="M55" s="87">
        <v>42.831249999999997</v>
      </c>
      <c r="N55" s="76">
        <v>43</v>
      </c>
      <c r="O55" s="67">
        <v>2530</v>
      </c>
      <c r="P55" s="68">
        <f>Table2245234[[#This Row],[PEMBULATAN]]*O55</f>
        <v>108790</v>
      </c>
    </row>
    <row r="56" spans="1:16" ht="39" customHeight="1" x14ac:dyDescent="0.2">
      <c r="A56" s="93"/>
      <c r="B56" s="79"/>
      <c r="C56" s="77" t="s">
        <v>323</v>
      </c>
      <c r="D56" s="82" t="s">
        <v>55</v>
      </c>
      <c r="E56" s="13">
        <v>44414</v>
      </c>
      <c r="F56" s="80" t="s">
        <v>393</v>
      </c>
      <c r="G56" s="13">
        <v>44420</v>
      </c>
      <c r="H56" s="81" t="s">
        <v>394</v>
      </c>
      <c r="I56" s="16">
        <v>86</v>
      </c>
      <c r="J56" s="16">
        <v>63</v>
      </c>
      <c r="K56" s="16">
        <v>28</v>
      </c>
      <c r="L56" s="16">
        <v>12</v>
      </c>
      <c r="M56" s="87">
        <v>37.926000000000002</v>
      </c>
      <c r="N56" s="76">
        <v>38</v>
      </c>
      <c r="O56" s="67">
        <v>2530</v>
      </c>
      <c r="P56" s="68">
        <f>Table2245234[[#This Row],[PEMBULATAN]]*O56</f>
        <v>96140</v>
      </c>
    </row>
    <row r="57" spans="1:16" ht="39" customHeight="1" x14ac:dyDescent="0.2">
      <c r="A57" s="93"/>
      <c r="B57" s="79"/>
      <c r="C57" s="77" t="s">
        <v>324</v>
      </c>
      <c r="D57" s="82" t="s">
        <v>55</v>
      </c>
      <c r="E57" s="13">
        <v>44414</v>
      </c>
      <c r="F57" s="80" t="s">
        <v>393</v>
      </c>
      <c r="G57" s="13">
        <v>44420</v>
      </c>
      <c r="H57" s="81" t="s">
        <v>394</v>
      </c>
      <c r="I57" s="16">
        <v>84</v>
      </c>
      <c r="J57" s="16">
        <v>63</v>
      </c>
      <c r="K57" s="16">
        <v>39</v>
      </c>
      <c r="L57" s="16">
        <v>18</v>
      </c>
      <c r="M57" s="87">
        <v>51.597000000000001</v>
      </c>
      <c r="N57" s="76">
        <v>52</v>
      </c>
      <c r="O57" s="67">
        <v>2530</v>
      </c>
      <c r="P57" s="68">
        <f>Table2245234[[#This Row],[PEMBULATAN]]*O57</f>
        <v>131560</v>
      </c>
    </row>
    <row r="58" spans="1:16" ht="39" customHeight="1" x14ac:dyDescent="0.2">
      <c r="A58" s="93"/>
      <c r="B58" s="79"/>
      <c r="C58" s="77" t="s">
        <v>325</v>
      </c>
      <c r="D58" s="82" t="s">
        <v>55</v>
      </c>
      <c r="E58" s="13">
        <v>44414</v>
      </c>
      <c r="F58" s="80" t="s">
        <v>393</v>
      </c>
      <c r="G58" s="13">
        <v>44420</v>
      </c>
      <c r="H58" s="81" t="s">
        <v>394</v>
      </c>
      <c r="I58" s="16">
        <v>49</v>
      </c>
      <c r="J58" s="16">
        <v>59</v>
      </c>
      <c r="K58" s="16">
        <v>35</v>
      </c>
      <c r="L58" s="16">
        <v>7</v>
      </c>
      <c r="M58" s="87">
        <v>25.296250000000001</v>
      </c>
      <c r="N58" s="76">
        <v>26</v>
      </c>
      <c r="O58" s="67">
        <v>2530</v>
      </c>
      <c r="P58" s="68">
        <f>Table2245234[[#This Row],[PEMBULATAN]]*O58</f>
        <v>65780</v>
      </c>
    </row>
    <row r="59" spans="1:16" ht="39" customHeight="1" x14ac:dyDescent="0.2">
      <c r="A59" s="93"/>
      <c r="B59" s="79"/>
      <c r="C59" s="77" t="s">
        <v>326</v>
      </c>
      <c r="D59" s="82" t="s">
        <v>55</v>
      </c>
      <c r="E59" s="13">
        <v>44414</v>
      </c>
      <c r="F59" s="80" t="s">
        <v>393</v>
      </c>
      <c r="G59" s="13">
        <v>44420</v>
      </c>
      <c r="H59" s="81" t="s">
        <v>394</v>
      </c>
      <c r="I59" s="16">
        <v>94</v>
      </c>
      <c r="J59" s="16">
        <v>52</v>
      </c>
      <c r="K59" s="16">
        <v>40</v>
      </c>
      <c r="L59" s="16">
        <v>15</v>
      </c>
      <c r="M59" s="87">
        <v>48.88</v>
      </c>
      <c r="N59" s="76">
        <v>49</v>
      </c>
      <c r="O59" s="67">
        <v>2530</v>
      </c>
      <c r="P59" s="68">
        <f>Table2245234[[#This Row],[PEMBULATAN]]*O59</f>
        <v>123970</v>
      </c>
    </row>
    <row r="60" spans="1:16" ht="39" customHeight="1" x14ac:dyDescent="0.2">
      <c r="A60" s="93"/>
      <c r="B60" s="79"/>
      <c r="C60" s="77" t="s">
        <v>327</v>
      </c>
      <c r="D60" s="82" t="s">
        <v>55</v>
      </c>
      <c r="E60" s="13">
        <v>44414</v>
      </c>
      <c r="F60" s="80" t="s">
        <v>393</v>
      </c>
      <c r="G60" s="13">
        <v>44420</v>
      </c>
      <c r="H60" s="81" t="s">
        <v>394</v>
      </c>
      <c r="I60" s="16">
        <v>96</v>
      </c>
      <c r="J60" s="16">
        <v>50</v>
      </c>
      <c r="K60" s="16">
        <v>44</v>
      </c>
      <c r="L60" s="16">
        <v>20</v>
      </c>
      <c r="M60" s="87">
        <v>52.8</v>
      </c>
      <c r="N60" s="76">
        <v>53</v>
      </c>
      <c r="O60" s="67">
        <v>2530</v>
      </c>
      <c r="P60" s="68">
        <f>Table2245234[[#This Row],[PEMBULATAN]]*O60</f>
        <v>134090</v>
      </c>
    </row>
    <row r="61" spans="1:16" ht="39" customHeight="1" x14ac:dyDescent="0.2">
      <c r="A61" s="93"/>
      <c r="B61" s="79"/>
      <c r="C61" s="77" t="s">
        <v>328</v>
      </c>
      <c r="D61" s="82" t="s">
        <v>55</v>
      </c>
      <c r="E61" s="13">
        <v>44414</v>
      </c>
      <c r="F61" s="80" t="s">
        <v>393</v>
      </c>
      <c r="G61" s="13">
        <v>44420</v>
      </c>
      <c r="H61" s="81" t="s">
        <v>394</v>
      </c>
      <c r="I61" s="16">
        <v>70</v>
      </c>
      <c r="J61" s="16">
        <v>57</v>
      </c>
      <c r="K61" s="16">
        <v>35</v>
      </c>
      <c r="L61" s="16">
        <v>6</v>
      </c>
      <c r="M61" s="87">
        <v>34.912500000000001</v>
      </c>
      <c r="N61" s="76">
        <v>35</v>
      </c>
      <c r="O61" s="67">
        <v>2530</v>
      </c>
      <c r="P61" s="68">
        <f>Table2245234[[#This Row],[PEMBULATAN]]*O61</f>
        <v>88550</v>
      </c>
    </row>
    <row r="62" spans="1:16" ht="39" customHeight="1" x14ac:dyDescent="0.2">
      <c r="A62" s="93"/>
      <c r="B62" s="79"/>
      <c r="C62" s="77" t="s">
        <v>329</v>
      </c>
      <c r="D62" s="82" t="s">
        <v>55</v>
      </c>
      <c r="E62" s="13">
        <v>44414</v>
      </c>
      <c r="F62" s="80" t="s">
        <v>393</v>
      </c>
      <c r="G62" s="13">
        <v>44420</v>
      </c>
      <c r="H62" s="81" t="s">
        <v>394</v>
      </c>
      <c r="I62" s="16">
        <v>39</v>
      </c>
      <c r="J62" s="16">
        <v>44</v>
      </c>
      <c r="K62" s="16">
        <v>15</v>
      </c>
      <c r="L62" s="16">
        <v>1</v>
      </c>
      <c r="M62" s="87">
        <v>6.4349999999999996</v>
      </c>
      <c r="N62" s="76">
        <v>7</v>
      </c>
      <c r="O62" s="67">
        <v>2530</v>
      </c>
      <c r="P62" s="68">
        <f>Table2245234[[#This Row],[PEMBULATAN]]*O62</f>
        <v>17710</v>
      </c>
    </row>
    <row r="63" spans="1:16" ht="39" customHeight="1" x14ac:dyDescent="0.2">
      <c r="A63" s="93"/>
      <c r="B63" s="79"/>
      <c r="C63" s="77" t="s">
        <v>330</v>
      </c>
      <c r="D63" s="82" t="s">
        <v>55</v>
      </c>
      <c r="E63" s="13">
        <v>44414</v>
      </c>
      <c r="F63" s="80" t="s">
        <v>393</v>
      </c>
      <c r="G63" s="13">
        <v>44420</v>
      </c>
      <c r="H63" s="81" t="s">
        <v>394</v>
      </c>
      <c r="I63" s="16">
        <v>65</v>
      </c>
      <c r="J63" s="16">
        <v>56</v>
      </c>
      <c r="K63" s="16">
        <v>17</v>
      </c>
      <c r="L63" s="16">
        <v>7</v>
      </c>
      <c r="M63" s="87">
        <v>15.47</v>
      </c>
      <c r="N63" s="76">
        <v>16</v>
      </c>
      <c r="O63" s="67">
        <v>2530</v>
      </c>
      <c r="P63" s="68">
        <f>Table2245234[[#This Row],[PEMBULATAN]]*O63</f>
        <v>40480</v>
      </c>
    </row>
    <row r="64" spans="1:16" ht="39" customHeight="1" x14ac:dyDescent="0.2">
      <c r="A64" s="93"/>
      <c r="B64" s="79"/>
      <c r="C64" s="77" t="s">
        <v>331</v>
      </c>
      <c r="D64" s="82" t="s">
        <v>55</v>
      </c>
      <c r="E64" s="13">
        <v>44414</v>
      </c>
      <c r="F64" s="80" t="s">
        <v>393</v>
      </c>
      <c r="G64" s="13">
        <v>44420</v>
      </c>
      <c r="H64" s="81" t="s">
        <v>394</v>
      </c>
      <c r="I64" s="16">
        <v>84</v>
      </c>
      <c r="J64" s="16">
        <v>65</v>
      </c>
      <c r="K64" s="16">
        <v>25</v>
      </c>
      <c r="L64" s="16">
        <v>13</v>
      </c>
      <c r="M64" s="87">
        <v>34.125</v>
      </c>
      <c r="N64" s="76">
        <v>34</v>
      </c>
      <c r="O64" s="67">
        <v>2530</v>
      </c>
      <c r="P64" s="68">
        <f>Table2245234[[#This Row],[PEMBULATAN]]*O64</f>
        <v>86020</v>
      </c>
    </row>
    <row r="65" spans="1:16" ht="39" customHeight="1" x14ac:dyDescent="0.2">
      <c r="A65" s="93"/>
      <c r="B65" s="79"/>
      <c r="C65" s="77" t="s">
        <v>332</v>
      </c>
      <c r="D65" s="82" t="s">
        <v>55</v>
      </c>
      <c r="E65" s="13">
        <v>44414</v>
      </c>
      <c r="F65" s="80" t="s">
        <v>393</v>
      </c>
      <c r="G65" s="13">
        <v>44420</v>
      </c>
      <c r="H65" s="81" t="s">
        <v>394</v>
      </c>
      <c r="I65" s="16">
        <v>112</v>
      </c>
      <c r="J65" s="16">
        <v>65</v>
      </c>
      <c r="K65" s="16">
        <v>41</v>
      </c>
      <c r="L65" s="16">
        <v>25</v>
      </c>
      <c r="M65" s="87">
        <v>74.62</v>
      </c>
      <c r="N65" s="76">
        <v>75</v>
      </c>
      <c r="O65" s="67">
        <v>2530</v>
      </c>
      <c r="P65" s="68">
        <f>Table2245234[[#This Row],[PEMBULATAN]]*O65</f>
        <v>189750</v>
      </c>
    </row>
    <row r="66" spans="1:16" ht="39" customHeight="1" x14ac:dyDescent="0.2">
      <c r="A66" s="93"/>
      <c r="B66" s="79"/>
      <c r="C66" s="77" t="s">
        <v>333</v>
      </c>
      <c r="D66" s="82" t="s">
        <v>55</v>
      </c>
      <c r="E66" s="13">
        <v>44414</v>
      </c>
      <c r="F66" s="80" t="s">
        <v>393</v>
      </c>
      <c r="G66" s="13">
        <v>44420</v>
      </c>
      <c r="H66" s="81" t="s">
        <v>394</v>
      </c>
      <c r="I66" s="16">
        <v>93</v>
      </c>
      <c r="J66" s="16">
        <v>64</v>
      </c>
      <c r="K66" s="16">
        <v>32</v>
      </c>
      <c r="L66" s="16">
        <v>16</v>
      </c>
      <c r="M66" s="87">
        <v>47.616</v>
      </c>
      <c r="N66" s="76">
        <v>48</v>
      </c>
      <c r="O66" s="67">
        <v>2530</v>
      </c>
      <c r="P66" s="68">
        <f>Table2245234[[#This Row],[PEMBULATAN]]*O66</f>
        <v>121440</v>
      </c>
    </row>
    <row r="67" spans="1:16" ht="39" customHeight="1" x14ac:dyDescent="0.2">
      <c r="A67" s="93"/>
      <c r="B67" s="79"/>
      <c r="C67" s="77" t="s">
        <v>334</v>
      </c>
      <c r="D67" s="82" t="s">
        <v>55</v>
      </c>
      <c r="E67" s="13">
        <v>44414</v>
      </c>
      <c r="F67" s="80" t="s">
        <v>393</v>
      </c>
      <c r="G67" s="13">
        <v>44420</v>
      </c>
      <c r="H67" s="81" t="s">
        <v>394</v>
      </c>
      <c r="I67" s="16">
        <v>83</v>
      </c>
      <c r="J67" s="16">
        <v>73</v>
      </c>
      <c r="K67" s="16">
        <v>24</v>
      </c>
      <c r="L67" s="16">
        <v>12</v>
      </c>
      <c r="M67" s="87">
        <v>36.353999999999999</v>
      </c>
      <c r="N67" s="76">
        <v>37</v>
      </c>
      <c r="O67" s="67">
        <v>2530</v>
      </c>
      <c r="P67" s="68">
        <f>Table2245234[[#This Row],[PEMBULATAN]]*O67</f>
        <v>93610</v>
      </c>
    </row>
    <row r="68" spans="1:16" ht="39" customHeight="1" x14ac:dyDescent="0.2">
      <c r="A68" s="93"/>
      <c r="B68" s="79"/>
      <c r="C68" s="77" t="s">
        <v>335</v>
      </c>
      <c r="D68" s="82" t="s">
        <v>55</v>
      </c>
      <c r="E68" s="13">
        <v>44414</v>
      </c>
      <c r="F68" s="80" t="s">
        <v>393</v>
      </c>
      <c r="G68" s="13">
        <v>44420</v>
      </c>
      <c r="H68" s="81" t="s">
        <v>394</v>
      </c>
      <c r="I68" s="16">
        <v>90</v>
      </c>
      <c r="J68" s="16">
        <v>62</v>
      </c>
      <c r="K68" s="16">
        <v>35</v>
      </c>
      <c r="L68" s="16">
        <v>17</v>
      </c>
      <c r="M68" s="87">
        <v>48.825000000000003</v>
      </c>
      <c r="N68" s="76">
        <v>49</v>
      </c>
      <c r="O68" s="67">
        <v>2530</v>
      </c>
      <c r="P68" s="68">
        <f>Table2245234[[#This Row],[PEMBULATAN]]*O68</f>
        <v>123970</v>
      </c>
    </row>
    <row r="69" spans="1:16" ht="39" customHeight="1" x14ac:dyDescent="0.2">
      <c r="A69" s="93"/>
      <c r="B69" s="79"/>
      <c r="C69" s="77" t="s">
        <v>336</v>
      </c>
      <c r="D69" s="82" t="s">
        <v>55</v>
      </c>
      <c r="E69" s="13">
        <v>44414</v>
      </c>
      <c r="F69" s="80" t="s">
        <v>393</v>
      </c>
      <c r="G69" s="13">
        <v>44420</v>
      </c>
      <c r="H69" s="81" t="s">
        <v>394</v>
      </c>
      <c r="I69" s="16">
        <v>102</v>
      </c>
      <c r="J69" s="16">
        <v>65</v>
      </c>
      <c r="K69" s="16">
        <v>43</v>
      </c>
      <c r="L69" s="16">
        <v>25</v>
      </c>
      <c r="M69" s="87">
        <v>71.272499999999994</v>
      </c>
      <c r="N69" s="76">
        <v>71</v>
      </c>
      <c r="O69" s="67">
        <v>2530</v>
      </c>
      <c r="P69" s="68">
        <f>Table2245234[[#This Row],[PEMBULATAN]]*O69</f>
        <v>179630</v>
      </c>
    </row>
    <row r="70" spans="1:16" ht="39" customHeight="1" x14ac:dyDescent="0.2">
      <c r="A70" s="93"/>
      <c r="B70" s="79"/>
      <c r="C70" s="77" t="s">
        <v>337</v>
      </c>
      <c r="D70" s="82" t="s">
        <v>55</v>
      </c>
      <c r="E70" s="13">
        <v>44414</v>
      </c>
      <c r="F70" s="80" t="s">
        <v>393</v>
      </c>
      <c r="G70" s="13">
        <v>44420</v>
      </c>
      <c r="H70" s="81" t="s">
        <v>394</v>
      </c>
      <c r="I70" s="16">
        <v>56</v>
      </c>
      <c r="J70" s="16">
        <v>23</v>
      </c>
      <c r="K70" s="16">
        <v>23</v>
      </c>
      <c r="L70" s="16">
        <v>2</v>
      </c>
      <c r="M70" s="87">
        <v>7.4059999999999997</v>
      </c>
      <c r="N70" s="76">
        <v>8</v>
      </c>
      <c r="O70" s="67">
        <v>2530</v>
      </c>
      <c r="P70" s="68">
        <f>Table2245234[[#This Row],[PEMBULATAN]]*O70</f>
        <v>20240</v>
      </c>
    </row>
    <row r="71" spans="1:16" ht="39" customHeight="1" x14ac:dyDescent="0.2">
      <c r="A71" s="93"/>
      <c r="B71" s="79"/>
      <c r="C71" s="77" t="s">
        <v>338</v>
      </c>
      <c r="D71" s="82" t="s">
        <v>55</v>
      </c>
      <c r="E71" s="13">
        <v>44414</v>
      </c>
      <c r="F71" s="80" t="s">
        <v>393</v>
      </c>
      <c r="G71" s="13">
        <v>44420</v>
      </c>
      <c r="H71" s="81" t="s">
        <v>394</v>
      </c>
      <c r="I71" s="16">
        <v>51</v>
      </c>
      <c r="J71" s="16">
        <v>36</v>
      </c>
      <c r="K71" s="16">
        <v>5</v>
      </c>
      <c r="L71" s="16">
        <v>1</v>
      </c>
      <c r="M71" s="87">
        <v>2.2949999999999999</v>
      </c>
      <c r="N71" s="76">
        <v>3</v>
      </c>
      <c r="O71" s="67">
        <v>2530</v>
      </c>
      <c r="P71" s="68">
        <f>Table2245234[[#This Row],[PEMBULATAN]]*O71</f>
        <v>7590</v>
      </c>
    </row>
    <row r="72" spans="1:16" ht="39" customHeight="1" x14ac:dyDescent="0.2">
      <c r="A72" s="93"/>
      <c r="B72" s="79"/>
      <c r="C72" s="77" t="s">
        <v>339</v>
      </c>
      <c r="D72" s="82" t="s">
        <v>55</v>
      </c>
      <c r="E72" s="13">
        <v>44414</v>
      </c>
      <c r="F72" s="80" t="s">
        <v>393</v>
      </c>
      <c r="G72" s="13">
        <v>44420</v>
      </c>
      <c r="H72" s="81" t="s">
        <v>394</v>
      </c>
      <c r="I72" s="16">
        <v>71</v>
      </c>
      <c r="J72" s="16">
        <v>52</v>
      </c>
      <c r="K72" s="16">
        <v>22</v>
      </c>
      <c r="L72" s="16">
        <v>8</v>
      </c>
      <c r="M72" s="87">
        <v>20.306000000000001</v>
      </c>
      <c r="N72" s="76">
        <v>21</v>
      </c>
      <c r="O72" s="67">
        <v>2530</v>
      </c>
      <c r="P72" s="68">
        <f>Table2245234[[#This Row],[PEMBULATAN]]*O72</f>
        <v>53130</v>
      </c>
    </row>
    <row r="73" spans="1:16" ht="39" customHeight="1" x14ac:dyDescent="0.2">
      <c r="A73" s="93"/>
      <c r="B73" s="79"/>
      <c r="C73" s="77" t="s">
        <v>340</v>
      </c>
      <c r="D73" s="82" t="s">
        <v>55</v>
      </c>
      <c r="E73" s="13">
        <v>44414</v>
      </c>
      <c r="F73" s="80" t="s">
        <v>393</v>
      </c>
      <c r="G73" s="13">
        <v>44420</v>
      </c>
      <c r="H73" s="81" t="s">
        <v>394</v>
      </c>
      <c r="I73" s="16">
        <v>56</v>
      </c>
      <c r="J73" s="16">
        <v>66</v>
      </c>
      <c r="K73" s="16">
        <v>17</v>
      </c>
      <c r="L73" s="16">
        <v>7</v>
      </c>
      <c r="M73" s="87">
        <v>15.708</v>
      </c>
      <c r="N73" s="76">
        <v>16</v>
      </c>
      <c r="O73" s="67">
        <v>2530</v>
      </c>
      <c r="P73" s="68">
        <f>Table2245234[[#This Row],[PEMBULATAN]]*O73</f>
        <v>40480</v>
      </c>
    </row>
    <row r="74" spans="1:16" ht="39" customHeight="1" x14ac:dyDescent="0.2">
      <c r="A74" s="93"/>
      <c r="B74" s="79"/>
      <c r="C74" s="77" t="s">
        <v>341</v>
      </c>
      <c r="D74" s="82" t="s">
        <v>55</v>
      </c>
      <c r="E74" s="13">
        <v>44414</v>
      </c>
      <c r="F74" s="80" t="s">
        <v>393</v>
      </c>
      <c r="G74" s="13">
        <v>44420</v>
      </c>
      <c r="H74" s="81" t="s">
        <v>394</v>
      </c>
      <c r="I74" s="16">
        <v>67</v>
      </c>
      <c r="J74" s="16">
        <v>62</v>
      </c>
      <c r="K74" s="16">
        <v>28</v>
      </c>
      <c r="L74" s="16">
        <v>11</v>
      </c>
      <c r="M74" s="87">
        <v>29.077999999999999</v>
      </c>
      <c r="N74" s="76">
        <v>29</v>
      </c>
      <c r="O74" s="67">
        <v>2530</v>
      </c>
      <c r="P74" s="68">
        <f>Table2245234[[#This Row],[PEMBULATAN]]*O74</f>
        <v>73370</v>
      </c>
    </row>
    <row r="75" spans="1:16" ht="39" customHeight="1" x14ac:dyDescent="0.2">
      <c r="A75" s="93"/>
      <c r="B75" s="79"/>
      <c r="C75" s="77" t="s">
        <v>342</v>
      </c>
      <c r="D75" s="82" t="s">
        <v>55</v>
      </c>
      <c r="E75" s="13">
        <v>44414</v>
      </c>
      <c r="F75" s="80" t="s">
        <v>393</v>
      </c>
      <c r="G75" s="13">
        <v>44420</v>
      </c>
      <c r="H75" s="81" t="s">
        <v>394</v>
      </c>
      <c r="I75" s="16">
        <v>103</v>
      </c>
      <c r="J75" s="16">
        <v>59</v>
      </c>
      <c r="K75" s="16">
        <v>25</v>
      </c>
      <c r="L75" s="16">
        <v>11</v>
      </c>
      <c r="M75" s="87">
        <v>37.981250000000003</v>
      </c>
      <c r="N75" s="76">
        <v>38</v>
      </c>
      <c r="O75" s="67">
        <v>2530</v>
      </c>
      <c r="P75" s="68">
        <f>Table2245234[[#This Row],[PEMBULATAN]]*O75</f>
        <v>96140</v>
      </c>
    </row>
    <row r="76" spans="1:16" ht="39" customHeight="1" x14ac:dyDescent="0.2">
      <c r="A76" s="93"/>
      <c r="B76" s="79"/>
      <c r="C76" s="77" t="s">
        <v>343</v>
      </c>
      <c r="D76" s="82" t="s">
        <v>55</v>
      </c>
      <c r="E76" s="13">
        <v>44414</v>
      </c>
      <c r="F76" s="80" t="s">
        <v>393</v>
      </c>
      <c r="G76" s="13">
        <v>44420</v>
      </c>
      <c r="H76" s="81" t="s">
        <v>394</v>
      </c>
      <c r="I76" s="16">
        <v>90</v>
      </c>
      <c r="J76" s="16">
        <v>59</v>
      </c>
      <c r="K76" s="16">
        <v>24</v>
      </c>
      <c r="L76" s="16">
        <v>14</v>
      </c>
      <c r="M76" s="87">
        <v>31.86</v>
      </c>
      <c r="N76" s="76">
        <v>32</v>
      </c>
      <c r="O76" s="67">
        <v>2530</v>
      </c>
      <c r="P76" s="68">
        <f>Table2245234[[#This Row],[PEMBULATAN]]*O76</f>
        <v>80960</v>
      </c>
    </row>
    <row r="77" spans="1:16" ht="39" customHeight="1" x14ac:dyDescent="0.2">
      <c r="A77" s="93"/>
      <c r="B77" s="79"/>
      <c r="C77" s="77" t="s">
        <v>344</v>
      </c>
      <c r="D77" s="82" t="s">
        <v>55</v>
      </c>
      <c r="E77" s="13">
        <v>44414</v>
      </c>
      <c r="F77" s="80" t="s">
        <v>393</v>
      </c>
      <c r="G77" s="13">
        <v>44420</v>
      </c>
      <c r="H77" s="81" t="s">
        <v>394</v>
      </c>
      <c r="I77" s="16">
        <v>108</v>
      </c>
      <c r="J77" s="16">
        <v>67</v>
      </c>
      <c r="K77" s="16">
        <v>44</v>
      </c>
      <c r="L77" s="16">
        <v>28</v>
      </c>
      <c r="M77" s="87">
        <v>79.596000000000004</v>
      </c>
      <c r="N77" s="76">
        <v>80</v>
      </c>
      <c r="O77" s="67">
        <v>2530</v>
      </c>
      <c r="P77" s="68">
        <f>Table2245234[[#This Row],[PEMBULATAN]]*O77</f>
        <v>202400</v>
      </c>
    </row>
    <row r="78" spans="1:16" ht="39" customHeight="1" x14ac:dyDescent="0.2">
      <c r="A78" s="93"/>
      <c r="B78" s="79"/>
      <c r="C78" s="77" t="s">
        <v>345</v>
      </c>
      <c r="D78" s="82" t="s">
        <v>55</v>
      </c>
      <c r="E78" s="13">
        <v>44414</v>
      </c>
      <c r="F78" s="80" t="s">
        <v>393</v>
      </c>
      <c r="G78" s="13">
        <v>44420</v>
      </c>
      <c r="H78" s="81" t="s">
        <v>394</v>
      </c>
      <c r="I78" s="16">
        <v>93</v>
      </c>
      <c r="J78" s="16">
        <v>54</v>
      </c>
      <c r="K78" s="16">
        <v>35</v>
      </c>
      <c r="L78" s="16">
        <v>17</v>
      </c>
      <c r="M78" s="87">
        <v>43.942500000000003</v>
      </c>
      <c r="N78" s="76">
        <v>44</v>
      </c>
      <c r="O78" s="67">
        <v>2530</v>
      </c>
      <c r="P78" s="68">
        <f>Table2245234[[#This Row],[PEMBULATAN]]*O78</f>
        <v>111320</v>
      </c>
    </row>
    <row r="79" spans="1:16" ht="39" customHeight="1" x14ac:dyDescent="0.2">
      <c r="A79" s="93"/>
      <c r="B79" s="79"/>
      <c r="C79" s="77" t="s">
        <v>346</v>
      </c>
      <c r="D79" s="82" t="s">
        <v>55</v>
      </c>
      <c r="E79" s="13">
        <v>44414</v>
      </c>
      <c r="F79" s="80" t="s">
        <v>393</v>
      </c>
      <c r="G79" s="13">
        <v>44420</v>
      </c>
      <c r="H79" s="81" t="s">
        <v>394</v>
      </c>
      <c r="I79" s="16">
        <v>93</v>
      </c>
      <c r="J79" s="16">
        <v>63</v>
      </c>
      <c r="K79" s="16">
        <v>34</v>
      </c>
      <c r="L79" s="16">
        <v>18</v>
      </c>
      <c r="M79" s="87">
        <v>49.801499999999997</v>
      </c>
      <c r="N79" s="76">
        <v>50</v>
      </c>
      <c r="O79" s="67">
        <v>2530</v>
      </c>
      <c r="P79" s="68">
        <f>Table2245234[[#This Row],[PEMBULATAN]]*O79</f>
        <v>126500</v>
      </c>
    </row>
    <row r="80" spans="1:16" ht="39" customHeight="1" x14ac:dyDescent="0.2">
      <c r="A80" s="93"/>
      <c r="B80" s="79"/>
      <c r="C80" s="77" t="s">
        <v>347</v>
      </c>
      <c r="D80" s="82" t="s">
        <v>55</v>
      </c>
      <c r="E80" s="13">
        <v>44414</v>
      </c>
      <c r="F80" s="80" t="s">
        <v>393</v>
      </c>
      <c r="G80" s="13">
        <v>44420</v>
      </c>
      <c r="H80" s="81" t="s">
        <v>394</v>
      </c>
      <c r="I80" s="16">
        <v>104</v>
      </c>
      <c r="J80" s="16">
        <v>62</v>
      </c>
      <c r="K80" s="16">
        <v>37</v>
      </c>
      <c r="L80" s="16">
        <v>21</v>
      </c>
      <c r="M80" s="87">
        <v>59.643999999999998</v>
      </c>
      <c r="N80" s="76">
        <v>60</v>
      </c>
      <c r="O80" s="67">
        <v>2530</v>
      </c>
      <c r="P80" s="68">
        <f>Table2245234[[#This Row],[PEMBULATAN]]*O80</f>
        <v>151800</v>
      </c>
    </row>
    <row r="81" spans="1:16" ht="39" customHeight="1" x14ac:dyDescent="0.2">
      <c r="A81" s="93"/>
      <c r="B81" s="79"/>
      <c r="C81" s="77" t="s">
        <v>348</v>
      </c>
      <c r="D81" s="82" t="s">
        <v>55</v>
      </c>
      <c r="E81" s="13">
        <v>44414</v>
      </c>
      <c r="F81" s="80" t="s">
        <v>393</v>
      </c>
      <c r="G81" s="13">
        <v>44420</v>
      </c>
      <c r="H81" s="81" t="s">
        <v>394</v>
      </c>
      <c r="I81" s="16">
        <v>73</v>
      </c>
      <c r="J81" s="16">
        <v>64</v>
      </c>
      <c r="K81" s="16">
        <v>20</v>
      </c>
      <c r="L81" s="16">
        <v>5</v>
      </c>
      <c r="M81" s="87">
        <v>23.36</v>
      </c>
      <c r="N81" s="76">
        <v>24</v>
      </c>
      <c r="O81" s="67">
        <v>2530</v>
      </c>
      <c r="P81" s="68">
        <f>Table2245234[[#This Row],[PEMBULATAN]]*O81</f>
        <v>60720</v>
      </c>
    </row>
    <row r="82" spans="1:16" ht="39" customHeight="1" x14ac:dyDescent="0.2">
      <c r="A82" s="93"/>
      <c r="B82" s="79"/>
      <c r="C82" s="77" t="s">
        <v>349</v>
      </c>
      <c r="D82" s="82" t="s">
        <v>55</v>
      </c>
      <c r="E82" s="13">
        <v>44414</v>
      </c>
      <c r="F82" s="80" t="s">
        <v>393</v>
      </c>
      <c r="G82" s="13">
        <v>44420</v>
      </c>
      <c r="H82" s="81" t="s">
        <v>394</v>
      </c>
      <c r="I82" s="16">
        <v>93</v>
      </c>
      <c r="J82" s="16">
        <v>51</v>
      </c>
      <c r="K82" s="16">
        <v>31</v>
      </c>
      <c r="L82" s="16">
        <v>14</v>
      </c>
      <c r="M82" s="87">
        <v>36.758249999999997</v>
      </c>
      <c r="N82" s="76">
        <v>37</v>
      </c>
      <c r="O82" s="67">
        <v>2530</v>
      </c>
      <c r="P82" s="68">
        <f>Table2245234[[#This Row],[PEMBULATAN]]*O82</f>
        <v>93610</v>
      </c>
    </row>
    <row r="83" spans="1:16" ht="39" customHeight="1" x14ac:dyDescent="0.2">
      <c r="A83" s="93"/>
      <c r="B83" s="79"/>
      <c r="C83" s="77" t="s">
        <v>350</v>
      </c>
      <c r="D83" s="82" t="s">
        <v>55</v>
      </c>
      <c r="E83" s="13">
        <v>44414</v>
      </c>
      <c r="F83" s="80" t="s">
        <v>393</v>
      </c>
      <c r="G83" s="13">
        <v>44420</v>
      </c>
      <c r="H83" s="81" t="s">
        <v>394</v>
      </c>
      <c r="I83" s="16">
        <v>82</v>
      </c>
      <c r="J83" s="16">
        <v>62</v>
      </c>
      <c r="K83" s="16">
        <v>25</v>
      </c>
      <c r="L83" s="16">
        <v>16</v>
      </c>
      <c r="M83" s="87">
        <v>31.774999999999999</v>
      </c>
      <c r="N83" s="76">
        <v>32</v>
      </c>
      <c r="O83" s="67">
        <v>2530</v>
      </c>
      <c r="P83" s="68">
        <f>Table2245234[[#This Row],[PEMBULATAN]]*O83</f>
        <v>80960</v>
      </c>
    </row>
    <row r="84" spans="1:16" ht="39" customHeight="1" x14ac:dyDescent="0.2">
      <c r="A84" s="93"/>
      <c r="B84" s="79"/>
      <c r="C84" s="77" t="s">
        <v>351</v>
      </c>
      <c r="D84" s="82" t="s">
        <v>55</v>
      </c>
      <c r="E84" s="13">
        <v>44414</v>
      </c>
      <c r="F84" s="80" t="s">
        <v>393</v>
      </c>
      <c r="G84" s="13">
        <v>44420</v>
      </c>
      <c r="H84" s="81" t="s">
        <v>394</v>
      </c>
      <c r="I84" s="16">
        <v>62</v>
      </c>
      <c r="J84" s="16">
        <v>63</v>
      </c>
      <c r="K84" s="16">
        <v>24</v>
      </c>
      <c r="L84" s="16">
        <v>10</v>
      </c>
      <c r="M84" s="87">
        <v>23.436</v>
      </c>
      <c r="N84" s="76">
        <v>24</v>
      </c>
      <c r="O84" s="67">
        <v>2530</v>
      </c>
      <c r="P84" s="68">
        <f>Table2245234[[#This Row],[PEMBULATAN]]*O84</f>
        <v>60720</v>
      </c>
    </row>
    <row r="85" spans="1:16" ht="39" customHeight="1" x14ac:dyDescent="0.2">
      <c r="A85" s="93"/>
      <c r="B85" s="79"/>
      <c r="C85" s="77" t="s">
        <v>352</v>
      </c>
      <c r="D85" s="82" t="s">
        <v>55</v>
      </c>
      <c r="E85" s="13">
        <v>44414</v>
      </c>
      <c r="F85" s="80" t="s">
        <v>393</v>
      </c>
      <c r="G85" s="13">
        <v>44420</v>
      </c>
      <c r="H85" s="81" t="s">
        <v>394</v>
      </c>
      <c r="I85" s="16">
        <v>90</v>
      </c>
      <c r="J85" s="16">
        <v>75</v>
      </c>
      <c r="K85" s="16">
        <v>20</v>
      </c>
      <c r="L85" s="16">
        <v>15</v>
      </c>
      <c r="M85" s="87">
        <v>33.75</v>
      </c>
      <c r="N85" s="76">
        <v>34</v>
      </c>
      <c r="O85" s="67">
        <v>2530</v>
      </c>
      <c r="P85" s="68">
        <f>Table2245234[[#This Row],[PEMBULATAN]]*O85</f>
        <v>86020</v>
      </c>
    </row>
    <row r="86" spans="1:16" ht="39" customHeight="1" x14ac:dyDescent="0.2">
      <c r="A86" s="93"/>
      <c r="B86" s="79"/>
      <c r="C86" s="77" t="s">
        <v>353</v>
      </c>
      <c r="D86" s="82" t="s">
        <v>55</v>
      </c>
      <c r="E86" s="13">
        <v>44414</v>
      </c>
      <c r="F86" s="80" t="s">
        <v>393</v>
      </c>
      <c r="G86" s="13">
        <v>44420</v>
      </c>
      <c r="H86" s="81" t="s">
        <v>394</v>
      </c>
      <c r="I86" s="16">
        <v>102</v>
      </c>
      <c r="J86" s="16">
        <v>62</v>
      </c>
      <c r="K86" s="16">
        <v>35</v>
      </c>
      <c r="L86" s="16">
        <v>18</v>
      </c>
      <c r="M86" s="87">
        <v>55.335000000000001</v>
      </c>
      <c r="N86" s="76">
        <v>56</v>
      </c>
      <c r="O86" s="67">
        <v>2530</v>
      </c>
      <c r="P86" s="68">
        <f>Table2245234[[#This Row],[PEMBULATAN]]*O86</f>
        <v>141680</v>
      </c>
    </row>
    <row r="87" spans="1:16" ht="39" customHeight="1" x14ac:dyDescent="0.2">
      <c r="A87" s="93"/>
      <c r="B87" s="79"/>
      <c r="C87" s="77" t="s">
        <v>354</v>
      </c>
      <c r="D87" s="82" t="s">
        <v>55</v>
      </c>
      <c r="E87" s="13">
        <v>44414</v>
      </c>
      <c r="F87" s="80" t="s">
        <v>393</v>
      </c>
      <c r="G87" s="13">
        <v>44420</v>
      </c>
      <c r="H87" s="81" t="s">
        <v>394</v>
      </c>
      <c r="I87" s="16">
        <v>98</v>
      </c>
      <c r="J87" s="16">
        <v>30</v>
      </c>
      <c r="K87" s="16">
        <v>24</v>
      </c>
      <c r="L87" s="16">
        <v>8</v>
      </c>
      <c r="M87" s="87">
        <v>17.64</v>
      </c>
      <c r="N87" s="76">
        <v>18</v>
      </c>
      <c r="O87" s="67">
        <v>2530</v>
      </c>
      <c r="P87" s="68">
        <f>Table2245234[[#This Row],[PEMBULATAN]]*O87</f>
        <v>45540</v>
      </c>
    </row>
    <row r="88" spans="1:16" ht="39" customHeight="1" x14ac:dyDescent="0.2">
      <c r="A88" s="93"/>
      <c r="B88" s="79"/>
      <c r="C88" s="77" t="s">
        <v>355</v>
      </c>
      <c r="D88" s="82" t="s">
        <v>55</v>
      </c>
      <c r="E88" s="13">
        <v>44414</v>
      </c>
      <c r="F88" s="80" t="s">
        <v>393</v>
      </c>
      <c r="G88" s="13">
        <v>44420</v>
      </c>
      <c r="H88" s="81" t="s">
        <v>394</v>
      </c>
      <c r="I88" s="16">
        <v>78</v>
      </c>
      <c r="J88" s="16">
        <v>63</v>
      </c>
      <c r="K88" s="16">
        <v>25</v>
      </c>
      <c r="L88" s="16">
        <v>21</v>
      </c>
      <c r="M88" s="87">
        <v>30.712499999999999</v>
      </c>
      <c r="N88" s="76">
        <v>31</v>
      </c>
      <c r="O88" s="67">
        <v>2530</v>
      </c>
      <c r="P88" s="68">
        <f>Table2245234[[#This Row],[PEMBULATAN]]*O88</f>
        <v>78430</v>
      </c>
    </row>
    <row r="89" spans="1:16" ht="39" customHeight="1" x14ac:dyDescent="0.2">
      <c r="A89" s="93"/>
      <c r="B89" s="79"/>
      <c r="C89" s="77" t="s">
        <v>356</v>
      </c>
      <c r="D89" s="82" t="s">
        <v>55</v>
      </c>
      <c r="E89" s="13">
        <v>44414</v>
      </c>
      <c r="F89" s="80" t="s">
        <v>393</v>
      </c>
      <c r="G89" s="13">
        <v>44420</v>
      </c>
      <c r="H89" s="81" t="s">
        <v>394</v>
      </c>
      <c r="I89" s="16">
        <v>85</v>
      </c>
      <c r="J89" s="16">
        <v>64</v>
      </c>
      <c r="K89" s="16">
        <v>49</v>
      </c>
      <c r="L89" s="16">
        <v>22</v>
      </c>
      <c r="M89" s="87">
        <v>66.64</v>
      </c>
      <c r="N89" s="76">
        <v>67</v>
      </c>
      <c r="O89" s="67">
        <v>2530</v>
      </c>
      <c r="P89" s="68">
        <f>Table2245234[[#This Row],[PEMBULATAN]]*O89</f>
        <v>169510</v>
      </c>
    </row>
    <row r="90" spans="1:16" ht="39" customHeight="1" x14ac:dyDescent="0.2">
      <c r="A90" s="93"/>
      <c r="B90" s="79"/>
      <c r="C90" s="77" t="s">
        <v>357</v>
      </c>
      <c r="D90" s="82" t="s">
        <v>55</v>
      </c>
      <c r="E90" s="13">
        <v>44414</v>
      </c>
      <c r="F90" s="80" t="s">
        <v>393</v>
      </c>
      <c r="G90" s="13">
        <v>44420</v>
      </c>
      <c r="H90" s="81" t="s">
        <v>394</v>
      </c>
      <c r="I90" s="16">
        <v>71</v>
      </c>
      <c r="J90" s="16">
        <v>65</v>
      </c>
      <c r="K90" s="16">
        <v>24</v>
      </c>
      <c r="L90" s="16">
        <v>12</v>
      </c>
      <c r="M90" s="87">
        <v>27.69</v>
      </c>
      <c r="N90" s="76">
        <v>28</v>
      </c>
      <c r="O90" s="67">
        <v>2530</v>
      </c>
      <c r="P90" s="68">
        <f>Table2245234[[#This Row],[PEMBULATAN]]*O90</f>
        <v>70840</v>
      </c>
    </row>
    <row r="91" spans="1:16" ht="39" customHeight="1" x14ac:dyDescent="0.2">
      <c r="A91" s="93"/>
      <c r="B91" s="79"/>
      <c r="C91" s="77" t="s">
        <v>358</v>
      </c>
      <c r="D91" s="82" t="s">
        <v>55</v>
      </c>
      <c r="E91" s="13">
        <v>44414</v>
      </c>
      <c r="F91" s="80" t="s">
        <v>393</v>
      </c>
      <c r="G91" s="13">
        <v>44420</v>
      </c>
      <c r="H91" s="81" t="s">
        <v>394</v>
      </c>
      <c r="I91" s="16">
        <v>50</v>
      </c>
      <c r="J91" s="16">
        <v>62</v>
      </c>
      <c r="K91" s="16">
        <v>20</v>
      </c>
      <c r="L91" s="16">
        <v>6</v>
      </c>
      <c r="M91" s="87">
        <v>15.5</v>
      </c>
      <c r="N91" s="76">
        <v>16</v>
      </c>
      <c r="O91" s="67">
        <v>2530</v>
      </c>
      <c r="P91" s="68">
        <f>Table2245234[[#This Row],[PEMBULATAN]]*O91</f>
        <v>40480</v>
      </c>
    </row>
    <row r="92" spans="1:16" ht="39" customHeight="1" x14ac:dyDescent="0.2">
      <c r="A92" s="93"/>
      <c r="B92" s="79"/>
      <c r="C92" s="77" t="s">
        <v>359</v>
      </c>
      <c r="D92" s="82" t="s">
        <v>55</v>
      </c>
      <c r="E92" s="13">
        <v>44414</v>
      </c>
      <c r="F92" s="80" t="s">
        <v>393</v>
      </c>
      <c r="G92" s="13">
        <v>44420</v>
      </c>
      <c r="H92" s="81" t="s">
        <v>394</v>
      </c>
      <c r="I92" s="16">
        <v>76</v>
      </c>
      <c r="J92" s="16">
        <v>60</v>
      </c>
      <c r="K92" s="16">
        <v>26</v>
      </c>
      <c r="L92" s="16">
        <v>6</v>
      </c>
      <c r="M92" s="87">
        <v>29.64</v>
      </c>
      <c r="N92" s="76">
        <v>30</v>
      </c>
      <c r="O92" s="67">
        <v>2530</v>
      </c>
      <c r="P92" s="68">
        <f>Table2245234[[#This Row],[PEMBULATAN]]*O92</f>
        <v>75900</v>
      </c>
    </row>
    <row r="93" spans="1:16" ht="39" customHeight="1" x14ac:dyDescent="0.2">
      <c r="A93" s="93"/>
      <c r="B93" s="79"/>
      <c r="C93" s="77" t="s">
        <v>360</v>
      </c>
      <c r="D93" s="82" t="s">
        <v>55</v>
      </c>
      <c r="E93" s="13">
        <v>44414</v>
      </c>
      <c r="F93" s="80" t="s">
        <v>393</v>
      </c>
      <c r="G93" s="13">
        <v>44420</v>
      </c>
      <c r="H93" s="81" t="s">
        <v>394</v>
      </c>
      <c r="I93" s="16">
        <v>54</v>
      </c>
      <c r="J93" s="16">
        <v>70</v>
      </c>
      <c r="K93" s="16">
        <v>29</v>
      </c>
      <c r="L93" s="16">
        <v>5</v>
      </c>
      <c r="M93" s="87">
        <v>27.405000000000001</v>
      </c>
      <c r="N93" s="76">
        <v>28</v>
      </c>
      <c r="O93" s="67">
        <v>2530</v>
      </c>
      <c r="P93" s="68">
        <f>Table2245234[[#This Row],[PEMBULATAN]]*O93</f>
        <v>70840</v>
      </c>
    </row>
    <row r="94" spans="1:16" ht="39" customHeight="1" x14ac:dyDescent="0.2">
      <c r="A94" s="93"/>
      <c r="B94" s="79"/>
      <c r="C94" s="77" t="s">
        <v>361</v>
      </c>
      <c r="D94" s="82" t="s">
        <v>55</v>
      </c>
      <c r="E94" s="13">
        <v>44414</v>
      </c>
      <c r="F94" s="80" t="s">
        <v>393</v>
      </c>
      <c r="G94" s="13">
        <v>44420</v>
      </c>
      <c r="H94" s="81" t="s">
        <v>394</v>
      </c>
      <c r="I94" s="16">
        <v>79</v>
      </c>
      <c r="J94" s="16">
        <v>63</v>
      </c>
      <c r="K94" s="16">
        <v>23</v>
      </c>
      <c r="L94" s="16">
        <v>13</v>
      </c>
      <c r="M94" s="87">
        <v>28.617750000000001</v>
      </c>
      <c r="N94" s="76">
        <v>29</v>
      </c>
      <c r="O94" s="67">
        <v>2530</v>
      </c>
      <c r="P94" s="68">
        <f>Table2245234[[#This Row],[PEMBULATAN]]*O94</f>
        <v>73370</v>
      </c>
    </row>
    <row r="95" spans="1:16" ht="39" customHeight="1" x14ac:dyDescent="0.2">
      <c r="A95" s="93"/>
      <c r="B95" s="79"/>
      <c r="C95" s="77" t="s">
        <v>362</v>
      </c>
      <c r="D95" s="82" t="s">
        <v>55</v>
      </c>
      <c r="E95" s="13">
        <v>44414</v>
      </c>
      <c r="F95" s="80" t="s">
        <v>393</v>
      </c>
      <c r="G95" s="13">
        <v>44420</v>
      </c>
      <c r="H95" s="81" t="s">
        <v>394</v>
      </c>
      <c r="I95" s="16">
        <v>96</v>
      </c>
      <c r="J95" s="16">
        <v>53</v>
      </c>
      <c r="K95" s="16">
        <v>31</v>
      </c>
      <c r="L95" s="16">
        <v>21</v>
      </c>
      <c r="M95" s="87">
        <v>39.432000000000002</v>
      </c>
      <c r="N95" s="76">
        <v>40</v>
      </c>
      <c r="O95" s="67">
        <v>2530</v>
      </c>
      <c r="P95" s="68">
        <f>Table2245234[[#This Row],[PEMBULATAN]]*O95</f>
        <v>101200</v>
      </c>
    </row>
    <row r="96" spans="1:16" ht="39" customHeight="1" x14ac:dyDescent="0.2">
      <c r="A96" s="93"/>
      <c r="B96" s="79"/>
      <c r="C96" s="77" t="s">
        <v>363</v>
      </c>
      <c r="D96" s="82" t="s">
        <v>55</v>
      </c>
      <c r="E96" s="13">
        <v>44414</v>
      </c>
      <c r="F96" s="80" t="s">
        <v>393</v>
      </c>
      <c r="G96" s="13">
        <v>44420</v>
      </c>
      <c r="H96" s="81" t="s">
        <v>394</v>
      </c>
      <c r="I96" s="16">
        <v>82</v>
      </c>
      <c r="J96" s="16">
        <v>68</v>
      </c>
      <c r="K96" s="16">
        <v>19</v>
      </c>
      <c r="L96" s="16">
        <v>11</v>
      </c>
      <c r="M96" s="87">
        <v>26.486000000000001</v>
      </c>
      <c r="N96" s="76">
        <v>27</v>
      </c>
      <c r="O96" s="67">
        <v>2530</v>
      </c>
      <c r="P96" s="68">
        <f>Table2245234[[#This Row],[PEMBULATAN]]*O96</f>
        <v>68310</v>
      </c>
    </row>
    <row r="97" spans="1:16" ht="39" customHeight="1" x14ac:dyDescent="0.2">
      <c r="A97" s="93"/>
      <c r="B97" s="79"/>
      <c r="C97" s="77" t="s">
        <v>364</v>
      </c>
      <c r="D97" s="82" t="s">
        <v>55</v>
      </c>
      <c r="E97" s="13">
        <v>44414</v>
      </c>
      <c r="F97" s="80" t="s">
        <v>393</v>
      </c>
      <c r="G97" s="13">
        <v>44420</v>
      </c>
      <c r="H97" s="81" t="s">
        <v>394</v>
      </c>
      <c r="I97" s="16">
        <v>76</v>
      </c>
      <c r="J97" s="16">
        <v>66</v>
      </c>
      <c r="K97" s="16">
        <v>17</v>
      </c>
      <c r="L97" s="16">
        <v>14</v>
      </c>
      <c r="M97" s="87">
        <v>21.318000000000001</v>
      </c>
      <c r="N97" s="76">
        <v>22</v>
      </c>
      <c r="O97" s="67">
        <v>2530</v>
      </c>
      <c r="P97" s="68">
        <f>Table2245234[[#This Row],[PEMBULATAN]]*O97</f>
        <v>55660</v>
      </c>
    </row>
    <row r="98" spans="1:16" ht="39" customHeight="1" x14ac:dyDescent="0.2">
      <c r="A98" s="93"/>
      <c r="B98" s="79"/>
      <c r="C98" s="77" t="s">
        <v>365</v>
      </c>
      <c r="D98" s="82" t="s">
        <v>55</v>
      </c>
      <c r="E98" s="13">
        <v>44414</v>
      </c>
      <c r="F98" s="80" t="s">
        <v>393</v>
      </c>
      <c r="G98" s="13">
        <v>44420</v>
      </c>
      <c r="H98" s="81" t="s">
        <v>394</v>
      </c>
      <c r="I98" s="16">
        <v>82</v>
      </c>
      <c r="J98" s="16">
        <v>64</v>
      </c>
      <c r="K98" s="16">
        <v>37</v>
      </c>
      <c r="L98" s="16">
        <v>14</v>
      </c>
      <c r="M98" s="87">
        <v>48.543999999999997</v>
      </c>
      <c r="N98" s="76">
        <v>49</v>
      </c>
      <c r="O98" s="67">
        <v>2530</v>
      </c>
      <c r="P98" s="68">
        <f>Table2245234[[#This Row],[PEMBULATAN]]*O98</f>
        <v>123970</v>
      </c>
    </row>
    <row r="99" spans="1:16" ht="39" customHeight="1" x14ac:dyDescent="0.2">
      <c r="A99" s="93"/>
      <c r="B99" s="79"/>
      <c r="C99" s="77" t="s">
        <v>366</v>
      </c>
      <c r="D99" s="82" t="s">
        <v>55</v>
      </c>
      <c r="E99" s="13">
        <v>44414</v>
      </c>
      <c r="F99" s="80" t="s">
        <v>393</v>
      </c>
      <c r="G99" s="13">
        <v>44420</v>
      </c>
      <c r="H99" s="81" t="s">
        <v>394</v>
      </c>
      <c r="I99" s="16">
        <v>97</v>
      </c>
      <c r="J99" s="16">
        <v>57</v>
      </c>
      <c r="K99" s="16">
        <v>59</v>
      </c>
      <c r="L99" s="16">
        <v>25</v>
      </c>
      <c r="M99" s="87">
        <v>81.552750000000003</v>
      </c>
      <c r="N99" s="76">
        <v>82</v>
      </c>
      <c r="O99" s="67">
        <v>2530</v>
      </c>
      <c r="P99" s="68">
        <f>Table2245234[[#This Row],[PEMBULATAN]]*O99</f>
        <v>207460</v>
      </c>
    </row>
    <row r="100" spans="1:16" ht="39" customHeight="1" x14ac:dyDescent="0.2">
      <c r="A100" s="14"/>
      <c r="B100" s="14"/>
      <c r="C100" s="9" t="s">
        <v>367</v>
      </c>
      <c r="D100" s="80" t="s">
        <v>55</v>
      </c>
      <c r="E100" s="13">
        <v>44414</v>
      </c>
      <c r="F100" s="80" t="s">
        <v>393</v>
      </c>
      <c r="G100" s="13">
        <v>44420</v>
      </c>
      <c r="H100" s="10" t="s">
        <v>394</v>
      </c>
      <c r="I100" s="1">
        <v>55</v>
      </c>
      <c r="J100" s="1">
        <v>63</v>
      </c>
      <c r="K100" s="1">
        <v>21</v>
      </c>
      <c r="L100" s="1">
        <v>4</v>
      </c>
      <c r="M100" s="86">
        <v>18.19125</v>
      </c>
      <c r="N100" s="8">
        <v>18</v>
      </c>
      <c r="O100" s="67">
        <v>2530</v>
      </c>
      <c r="P100" s="68">
        <f>Table2245234[[#This Row],[PEMBULATAN]]*O100</f>
        <v>45540</v>
      </c>
    </row>
    <row r="101" spans="1:16" ht="39" customHeight="1" x14ac:dyDescent="0.2">
      <c r="A101" s="14"/>
      <c r="B101" s="14"/>
      <c r="C101" s="77" t="s">
        <v>368</v>
      </c>
      <c r="D101" s="82" t="s">
        <v>55</v>
      </c>
      <c r="E101" s="13">
        <v>44414</v>
      </c>
      <c r="F101" s="80" t="s">
        <v>393</v>
      </c>
      <c r="G101" s="13">
        <v>44420</v>
      </c>
      <c r="H101" s="81" t="s">
        <v>394</v>
      </c>
      <c r="I101" s="16">
        <v>67</v>
      </c>
      <c r="J101" s="16">
        <v>26</v>
      </c>
      <c r="K101" s="16">
        <v>37</v>
      </c>
      <c r="L101" s="16">
        <v>31</v>
      </c>
      <c r="M101" s="87">
        <v>16.113499999999998</v>
      </c>
      <c r="N101" s="76">
        <v>31</v>
      </c>
      <c r="O101" s="67">
        <v>2530</v>
      </c>
      <c r="P101" s="68">
        <f>Table2245234[[#This Row],[PEMBULATAN]]*O101</f>
        <v>78430</v>
      </c>
    </row>
    <row r="102" spans="1:16" ht="39" customHeight="1" x14ac:dyDescent="0.2">
      <c r="A102" s="14"/>
      <c r="B102" s="99"/>
      <c r="C102" s="77" t="s">
        <v>369</v>
      </c>
      <c r="D102" s="82" t="s">
        <v>55</v>
      </c>
      <c r="E102" s="13">
        <v>44414</v>
      </c>
      <c r="F102" s="80" t="s">
        <v>393</v>
      </c>
      <c r="G102" s="13">
        <v>44420</v>
      </c>
      <c r="H102" s="81" t="s">
        <v>394</v>
      </c>
      <c r="I102" s="16">
        <v>128</v>
      </c>
      <c r="J102" s="16">
        <v>5</v>
      </c>
      <c r="K102" s="16">
        <v>5</v>
      </c>
      <c r="L102" s="16">
        <v>1</v>
      </c>
      <c r="M102" s="87">
        <v>0.8</v>
      </c>
      <c r="N102" s="76">
        <v>1</v>
      </c>
      <c r="O102" s="67">
        <v>2530</v>
      </c>
      <c r="P102" s="68">
        <f>Table2245234[[#This Row],[PEMBULATAN]]*O102</f>
        <v>2530</v>
      </c>
    </row>
    <row r="103" spans="1:16" ht="39" customHeight="1" x14ac:dyDescent="0.2">
      <c r="A103" s="14"/>
      <c r="B103" s="14" t="s">
        <v>370</v>
      </c>
      <c r="C103" s="77" t="s">
        <v>371</v>
      </c>
      <c r="D103" s="82" t="s">
        <v>55</v>
      </c>
      <c r="E103" s="13">
        <v>44414</v>
      </c>
      <c r="F103" s="80" t="s">
        <v>393</v>
      </c>
      <c r="G103" s="13">
        <v>44420</v>
      </c>
      <c r="H103" s="81" t="s">
        <v>394</v>
      </c>
      <c r="I103" s="16">
        <v>29</v>
      </c>
      <c r="J103" s="16">
        <v>17</v>
      </c>
      <c r="K103" s="16">
        <v>12</v>
      </c>
      <c r="L103" s="16">
        <v>1</v>
      </c>
      <c r="M103" s="87">
        <v>1.4790000000000001</v>
      </c>
      <c r="N103" s="76">
        <v>2</v>
      </c>
      <c r="O103" s="67">
        <v>2530</v>
      </c>
      <c r="P103" s="68">
        <f>Table2245234[[#This Row],[PEMBULATAN]]*O103</f>
        <v>5060</v>
      </c>
    </row>
    <row r="104" spans="1:16" ht="39" customHeight="1" x14ac:dyDescent="0.2">
      <c r="A104" s="14"/>
      <c r="B104" s="14"/>
      <c r="C104" s="77" t="s">
        <v>372</v>
      </c>
      <c r="D104" s="82" t="s">
        <v>55</v>
      </c>
      <c r="E104" s="13">
        <v>44414</v>
      </c>
      <c r="F104" s="80" t="s">
        <v>393</v>
      </c>
      <c r="G104" s="13">
        <v>44420</v>
      </c>
      <c r="H104" s="81" t="s">
        <v>394</v>
      </c>
      <c r="I104" s="16">
        <v>51</v>
      </c>
      <c r="J104" s="16">
        <v>34</v>
      </c>
      <c r="K104" s="16">
        <v>21</v>
      </c>
      <c r="L104" s="16">
        <v>3</v>
      </c>
      <c r="M104" s="87">
        <v>9.1035000000000004</v>
      </c>
      <c r="N104" s="76">
        <v>9</v>
      </c>
      <c r="O104" s="67">
        <v>2530</v>
      </c>
      <c r="P104" s="68">
        <f>Table2245234[[#This Row],[PEMBULATAN]]*O104</f>
        <v>22770</v>
      </c>
    </row>
    <row r="105" spans="1:16" ht="39" customHeight="1" x14ac:dyDescent="0.2">
      <c r="A105" s="14"/>
      <c r="B105" s="14"/>
      <c r="C105" s="77" t="s">
        <v>373</v>
      </c>
      <c r="D105" s="82" t="s">
        <v>55</v>
      </c>
      <c r="E105" s="13">
        <v>44414</v>
      </c>
      <c r="F105" s="80" t="s">
        <v>393</v>
      </c>
      <c r="G105" s="13">
        <v>44420</v>
      </c>
      <c r="H105" s="81" t="s">
        <v>394</v>
      </c>
      <c r="I105" s="16">
        <v>39</v>
      </c>
      <c r="J105" s="16">
        <v>62</v>
      </c>
      <c r="K105" s="16">
        <v>33</v>
      </c>
      <c r="L105" s="16">
        <v>7</v>
      </c>
      <c r="M105" s="87">
        <v>19.948499999999999</v>
      </c>
      <c r="N105" s="76">
        <v>20</v>
      </c>
      <c r="O105" s="67">
        <v>2530</v>
      </c>
      <c r="P105" s="68">
        <f>Table2245234[[#This Row],[PEMBULATAN]]*O105</f>
        <v>50600</v>
      </c>
    </row>
    <row r="106" spans="1:16" ht="39" customHeight="1" x14ac:dyDescent="0.2">
      <c r="A106" s="14"/>
      <c r="B106" s="14"/>
      <c r="C106" s="77" t="s">
        <v>374</v>
      </c>
      <c r="D106" s="82" t="s">
        <v>55</v>
      </c>
      <c r="E106" s="13">
        <v>44414</v>
      </c>
      <c r="F106" s="80" t="s">
        <v>393</v>
      </c>
      <c r="G106" s="13">
        <v>44420</v>
      </c>
      <c r="H106" s="81" t="s">
        <v>394</v>
      </c>
      <c r="I106" s="16">
        <v>62</v>
      </c>
      <c r="J106" s="16">
        <v>34</v>
      </c>
      <c r="K106" s="16">
        <v>20</v>
      </c>
      <c r="L106" s="16">
        <v>3</v>
      </c>
      <c r="M106" s="87">
        <v>10.54</v>
      </c>
      <c r="N106" s="76">
        <v>11</v>
      </c>
      <c r="O106" s="67">
        <v>2530</v>
      </c>
      <c r="P106" s="68">
        <f>Table2245234[[#This Row],[PEMBULATAN]]*O106</f>
        <v>27830</v>
      </c>
    </row>
    <row r="107" spans="1:16" ht="39" customHeight="1" x14ac:dyDescent="0.2">
      <c r="A107" s="14"/>
      <c r="B107" s="14"/>
      <c r="C107" s="77" t="s">
        <v>375</v>
      </c>
      <c r="D107" s="82" t="s">
        <v>55</v>
      </c>
      <c r="E107" s="13">
        <v>44414</v>
      </c>
      <c r="F107" s="80" t="s">
        <v>393</v>
      </c>
      <c r="G107" s="13">
        <v>44420</v>
      </c>
      <c r="H107" s="81" t="s">
        <v>394</v>
      </c>
      <c r="I107" s="16">
        <v>27</v>
      </c>
      <c r="J107" s="16">
        <v>36</v>
      </c>
      <c r="K107" s="16">
        <v>20</v>
      </c>
      <c r="L107" s="16">
        <v>2</v>
      </c>
      <c r="M107" s="87">
        <v>4.8600000000000003</v>
      </c>
      <c r="N107" s="76">
        <v>5</v>
      </c>
      <c r="O107" s="67">
        <v>2530</v>
      </c>
      <c r="P107" s="68">
        <f>Table2245234[[#This Row],[PEMBULATAN]]*O107</f>
        <v>12650</v>
      </c>
    </row>
    <row r="108" spans="1:16" ht="39" customHeight="1" x14ac:dyDescent="0.2">
      <c r="A108" s="14"/>
      <c r="B108" s="14"/>
      <c r="C108" s="77" t="s">
        <v>376</v>
      </c>
      <c r="D108" s="82" t="s">
        <v>55</v>
      </c>
      <c r="E108" s="13">
        <v>44414</v>
      </c>
      <c r="F108" s="80" t="s">
        <v>393</v>
      </c>
      <c r="G108" s="13">
        <v>44420</v>
      </c>
      <c r="H108" s="81" t="s">
        <v>394</v>
      </c>
      <c r="I108" s="16">
        <v>86</v>
      </c>
      <c r="J108" s="16">
        <v>43</v>
      </c>
      <c r="K108" s="16">
        <v>38</v>
      </c>
      <c r="L108" s="16">
        <v>23</v>
      </c>
      <c r="M108" s="87">
        <v>35.131</v>
      </c>
      <c r="N108" s="76">
        <v>35</v>
      </c>
      <c r="O108" s="67">
        <v>2530</v>
      </c>
      <c r="P108" s="68">
        <f>Table2245234[[#This Row],[PEMBULATAN]]*O108</f>
        <v>88550</v>
      </c>
    </row>
    <row r="109" spans="1:16" ht="39" customHeight="1" x14ac:dyDescent="0.2">
      <c r="A109" s="14"/>
      <c r="B109" s="14"/>
      <c r="C109" s="77" t="s">
        <v>377</v>
      </c>
      <c r="D109" s="82" t="s">
        <v>55</v>
      </c>
      <c r="E109" s="13">
        <v>44414</v>
      </c>
      <c r="F109" s="80" t="s">
        <v>393</v>
      </c>
      <c r="G109" s="13">
        <v>44420</v>
      </c>
      <c r="H109" s="81" t="s">
        <v>394</v>
      </c>
      <c r="I109" s="16">
        <v>54</v>
      </c>
      <c r="J109" s="16">
        <v>56</v>
      </c>
      <c r="K109" s="16">
        <v>8</v>
      </c>
      <c r="L109" s="16">
        <v>10</v>
      </c>
      <c r="M109" s="87">
        <v>6.048</v>
      </c>
      <c r="N109" s="76">
        <v>10</v>
      </c>
      <c r="O109" s="67">
        <v>2530</v>
      </c>
      <c r="P109" s="68">
        <f>Table2245234[[#This Row],[PEMBULATAN]]*O109</f>
        <v>25300</v>
      </c>
    </row>
    <row r="110" spans="1:16" ht="39" customHeight="1" x14ac:dyDescent="0.2">
      <c r="A110" s="14"/>
      <c r="B110" s="99"/>
      <c r="C110" s="77" t="s">
        <v>378</v>
      </c>
      <c r="D110" s="82" t="s">
        <v>55</v>
      </c>
      <c r="E110" s="13">
        <v>44414</v>
      </c>
      <c r="F110" s="80" t="s">
        <v>393</v>
      </c>
      <c r="G110" s="13">
        <v>44420</v>
      </c>
      <c r="H110" s="81" t="s">
        <v>394</v>
      </c>
      <c r="I110" s="16">
        <v>46</v>
      </c>
      <c r="J110" s="16">
        <v>32</v>
      </c>
      <c r="K110" s="16">
        <v>35</v>
      </c>
      <c r="L110" s="16">
        <v>25</v>
      </c>
      <c r="M110" s="87">
        <v>12.88</v>
      </c>
      <c r="N110" s="76">
        <v>25</v>
      </c>
      <c r="O110" s="67">
        <v>2530</v>
      </c>
      <c r="P110" s="68">
        <f>Table2245234[[#This Row],[PEMBULATAN]]*O110</f>
        <v>63250</v>
      </c>
    </row>
    <row r="111" spans="1:16" ht="39" customHeight="1" x14ac:dyDescent="0.2">
      <c r="A111" s="14"/>
      <c r="B111" s="14" t="s">
        <v>379</v>
      </c>
      <c r="C111" s="77" t="s">
        <v>380</v>
      </c>
      <c r="D111" s="82" t="s">
        <v>55</v>
      </c>
      <c r="E111" s="13">
        <v>44414</v>
      </c>
      <c r="F111" s="80" t="s">
        <v>393</v>
      </c>
      <c r="G111" s="13">
        <v>44420</v>
      </c>
      <c r="H111" s="81" t="s">
        <v>394</v>
      </c>
      <c r="I111" s="16">
        <v>50</v>
      </c>
      <c r="J111" s="16">
        <v>40</v>
      </c>
      <c r="K111" s="16">
        <v>19</v>
      </c>
      <c r="L111" s="16">
        <v>7</v>
      </c>
      <c r="M111" s="87">
        <v>9.5</v>
      </c>
      <c r="N111" s="76">
        <v>10</v>
      </c>
      <c r="O111" s="67">
        <v>2530</v>
      </c>
      <c r="P111" s="68">
        <f>Table2245234[[#This Row],[PEMBULATAN]]*O111</f>
        <v>25300</v>
      </c>
    </row>
    <row r="112" spans="1:16" ht="39" customHeight="1" x14ac:dyDescent="0.2">
      <c r="A112" s="14"/>
      <c r="B112" s="14"/>
      <c r="C112" s="77" t="s">
        <v>381</v>
      </c>
      <c r="D112" s="82" t="s">
        <v>55</v>
      </c>
      <c r="E112" s="13">
        <v>44414</v>
      </c>
      <c r="F112" s="80" t="s">
        <v>393</v>
      </c>
      <c r="G112" s="13">
        <v>44420</v>
      </c>
      <c r="H112" s="81" t="s">
        <v>394</v>
      </c>
      <c r="I112" s="16">
        <v>82</v>
      </c>
      <c r="J112" s="16">
        <v>37</v>
      </c>
      <c r="K112" s="16">
        <v>39</v>
      </c>
      <c r="L112" s="16">
        <v>4</v>
      </c>
      <c r="M112" s="87">
        <v>29.581499999999998</v>
      </c>
      <c r="N112" s="76">
        <v>30</v>
      </c>
      <c r="O112" s="67">
        <v>2530</v>
      </c>
      <c r="P112" s="68">
        <f>Table2245234[[#This Row],[PEMBULATAN]]*O112</f>
        <v>75900</v>
      </c>
    </row>
    <row r="113" spans="1:16" ht="39" customHeight="1" x14ac:dyDescent="0.2">
      <c r="A113" s="14"/>
      <c r="B113" s="14"/>
      <c r="C113" s="77" t="s">
        <v>382</v>
      </c>
      <c r="D113" s="82" t="s">
        <v>55</v>
      </c>
      <c r="E113" s="13">
        <v>44414</v>
      </c>
      <c r="F113" s="80" t="s">
        <v>393</v>
      </c>
      <c r="G113" s="13">
        <v>44420</v>
      </c>
      <c r="H113" s="81" t="s">
        <v>394</v>
      </c>
      <c r="I113" s="16">
        <v>40</v>
      </c>
      <c r="J113" s="16">
        <v>49</v>
      </c>
      <c r="K113" s="16">
        <v>10</v>
      </c>
      <c r="L113" s="16">
        <v>10</v>
      </c>
      <c r="M113" s="87">
        <v>4.9000000000000004</v>
      </c>
      <c r="N113" s="76">
        <v>10</v>
      </c>
      <c r="O113" s="67">
        <v>2530</v>
      </c>
      <c r="P113" s="68">
        <f>Table2245234[[#This Row],[PEMBULATAN]]*O113</f>
        <v>25300</v>
      </c>
    </row>
    <row r="114" spans="1:16" ht="39" customHeight="1" x14ac:dyDescent="0.2">
      <c r="A114" s="14"/>
      <c r="B114" s="14"/>
      <c r="C114" s="77" t="s">
        <v>383</v>
      </c>
      <c r="D114" s="82" t="s">
        <v>55</v>
      </c>
      <c r="E114" s="13">
        <v>44414</v>
      </c>
      <c r="F114" s="80" t="s">
        <v>393</v>
      </c>
      <c r="G114" s="13">
        <v>44420</v>
      </c>
      <c r="H114" s="81" t="s">
        <v>394</v>
      </c>
      <c r="I114" s="16">
        <v>45</v>
      </c>
      <c r="J114" s="16">
        <v>30</v>
      </c>
      <c r="K114" s="16">
        <v>11</v>
      </c>
      <c r="L114" s="16">
        <v>12</v>
      </c>
      <c r="M114" s="87">
        <v>3.7124999999999999</v>
      </c>
      <c r="N114" s="76">
        <v>12</v>
      </c>
      <c r="O114" s="67">
        <v>2530</v>
      </c>
      <c r="P114" s="68">
        <f>Table2245234[[#This Row],[PEMBULATAN]]*O114</f>
        <v>30360</v>
      </c>
    </row>
    <row r="115" spans="1:16" ht="39" customHeight="1" x14ac:dyDescent="0.2">
      <c r="A115" s="14"/>
      <c r="B115" s="14"/>
      <c r="C115" s="77" t="s">
        <v>384</v>
      </c>
      <c r="D115" s="82" t="s">
        <v>55</v>
      </c>
      <c r="E115" s="13">
        <v>44414</v>
      </c>
      <c r="F115" s="80" t="s">
        <v>393</v>
      </c>
      <c r="G115" s="13">
        <v>44420</v>
      </c>
      <c r="H115" s="81" t="s">
        <v>394</v>
      </c>
      <c r="I115" s="16">
        <v>43</v>
      </c>
      <c r="J115" s="16">
        <v>29</v>
      </c>
      <c r="K115" s="16">
        <v>32</v>
      </c>
      <c r="L115" s="16">
        <v>10</v>
      </c>
      <c r="M115" s="87">
        <v>9.9760000000000009</v>
      </c>
      <c r="N115" s="76">
        <v>10</v>
      </c>
      <c r="O115" s="67">
        <v>2530</v>
      </c>
      <c r="P115" s="68">
        <f>Table2245234[[#This Row],[PEMBULATAN]]*O115</f>
        <v>25300</v>
      </c>
    </row>
    <row r="116" spans="1:16" ht="39" customHeight="1" x14ac:dyDescent="0.2">
      <c r="A116" s="14"/>
      <c r="B116" s="14"/>
      <c r="C116" s="77" t="s">
        <v>385</v>
      </c>
      <c r="D116" s="82" t="s">
        <v>55</v>
      </c>
      <c r="E116" s="13">
        <v>44414</v>
      </c>
      <c r="F116" s="80" t="s">
        <v>393</v>
      </c>
      <c r="G116" s="13">
        <v>44420</v>
      </c>
      <c r="H116" s="81" t="s">
        <v>394</v>
      </c>
      <c r="I116" s="16">
        <v>43</v>
      </c>
      <c r="J116" s="16">
        <v>28</v>
      </c>
      <c r="K116" s="16">
        <v>19</v>
      </c>
      <c r="L116" s="16">
        <v>11</v>
      </c>
      <c r="M116" s="87">
        <v>5.7190000000000003</v>
      </c>
      <c r="N116" s="76">
        <v>11</v>
      </c>
      <c r="O116" s="67">
        <v>2530</v>
      </c>
      <c r="P116" s="68">
        <f>Table2245234[[#This Row],[PEMBULATAN]]*O116</f>
        <v>27830</v>
      </c>
    </row>
    <row r="117" spans="1:16" ht="39" customHeight="1" x14ac:dyDescent="0.2">
      <c r="A117" s="14"/>
      <c r="B117" s="14"/>
      <c r="C117" s="77" t="s">
        <v>386</v>
      </c>
      <c r="D117" s="82" t="s">
        <v>55</v>
      </c>
      <c r="E117" s="13">
        <v>44414</v>
      </c>
      <c r="F117" s="80" t="s">
        <v>393</v>
      </c>
      <c r="G117" s="13">
        <v>44420</v>
      </c>
      <c r="H117" s="81" t="s">
        <v>394</v>
      </c>
      <c r="I117" s="16">
        <v>45</v>
      </c>
      <c r="J117" s="16">
        <v>36</v>
      </c>
      <c r="K117" s="16">
        <v>17</v>
      </c>
      <c r="L117" s="16">
        <v>11</v>
      </c>
      <c r="M117" s="87">
        <v>6.8849999999999998</v>
      </c>
      <c r="N117" s="76">
        <v>11</v>
      </c>
      <c r="O117" s="67">
        <v>2530</v>
      </c>
      <c r="P117" s="68">
        <f>Table2245234[[#This Row],[PEMBULATAN]]*O117</f>
        <v>27830</v>
      </c>
    </row>
    <row r="118" spans="1:16" ht="39" customHeight="1" x14ac:dyDescent="0.2">
      <c r="A118" s="14"/>
      <c r="B118" s="14"/>
      <c r="C118" s="77" t="s">
        <v>387</v>
      </c>
      <c r="D118" s="82" t="s">
        <v>55</v>
      </c>
      <c r="E118" s="13">
        <v>44414</v>
      </c>
      <c r="F118" s="80" t="s">
        <v>393</v>
      </c>
      <c r="G118" s="13">
        <v>44420</v>
      </c>
      <c r="H118" s="81" t="s">
        <v>394</v>
      </c>
      <c r="I118" s="16">
        <v>35</v>
      </c>
      <c r="J118" s="16">
        <v>34</v>
      </c>
      <c r="K118" s="16">
        <v>18</v>
      </c>
      <c r="L118" s="16">
        <v>12</v>
      </c>
      <c r="M118" s="87">
        <v>5.3550000000000004</v>
      </c>
      <c r="N118" s="76">
        <v>12</v>
      </c>
      <c r="O118" s="67">
        <v>2530</v>
      </c>
      <c r="P118" s="68">
        <f>Table2245234[[#This Row],[PEMBULATAN]]*O118</f>
        <v>30360</v>
      </c>
    </row>
    <row r="119" spans="1:16" ht="39" customHeight="1" x14ac:dyDescent="0.2">
      <c r="A119" s="14"/>
      <c r="B119" s="14"/>
      <c r="C119" s="77" t="s">
        <v>388</v>
      </c>
      <c r="D119" s="82" t="s">
        <v>55</v>
      </c>
      <c r="E119" s="13">
        <v>44414</v>
      </c>
      <c r="F119" s="80" t="s">
        <v>393</v>
      </c>
      <c r="G119" s="13">
        <v>44420</v>
      </c>
      <c r="H119" s="81" t="s">
        <v>394</v>
      </c>
      <c r="I119" s="16">
        <v>53</v>
      </c>
      <c r="J119" s="16">
        <v>36</v>
      </c>
      <c r="K119" s="16">
        <v>10</v>
      </c>
      <c r="L119" s="16">
        <v>10</v>
      </c>
      <c r="M119" s="87">
        <v>4.7699999999999996</v>
      </c>
      <c r="N119" s="76">
        <v>10</v>
      </c>
      <c r="O119" s="67">
        <v>2530</v>
      </c>
      <c r="P119" s="68">
        <f>Table2245234[[#This Row],[PEMBULATAN]]*O119</f>
        <v>25300</v>
      </c>
    </row>
    <row r="120" spans="1:16" ht="39" customHeight="1" x14ac:dyDescent="0.2">
      <c r="A120" s="14"/>
      <c r="B120" s="14"/>
      <c r="C120" s="77" t="s">
        <v>389</v>
      </c>
      <c r="D120" s="82" t="s">
        <v>55</v>
      </c>
      <c r="E120" s="13">
        <v>44414</v>
      </c>
      <c r="F120" s="80" t="s">
        <v>393</v>
      </c>
      <c r="G120" s="13">
        <v>44420</v>
      </c>
      <c r="H120" s="81" t="s">
        <v>394</v>
      </c>
      <c r="I120" s="16">
        <v>37</v>
      </c>
      <c r="J120" s="16">
        <v>28</v>
      </c>
      <c r="K120" s="16">
        <v>14</v>
      </c>
      <c r="L120" s="16">
        <v>9</v>
      </c>
      <c r="M120" s="87">
        <v>3.6259999999999999</v>
      </c>
      <c r="N120" s="76">
        <v>9</v>
      </c>
      <c r="O120" s="67">
        <v>2530</v>
      </c>
      <c r="P120" s="68">
        <f>Table2245234[[#This Row],[PEMBULATAN]]*O120</f>
        <v>22770</v>
      </c>
    </row>
    <row r="121" spans="1:16" ht="39" customHeight="1" x14ac:dyDescent="0.2">
      <c r="A121" s="14"/>
      <c r="B121" s="14"/>
      <c r="C121" s="77" t="s">
        <v>390</v>
      </c>
      <c r="D121" s="82" t="s">
        <v>55</v>
      </c>
      <c r="E121" s="13">
        <v>44414</v>
      </c>
      <c r="F121" s="80" t="s">
        <v>393</v>
      </c>
      <c r="G121" s="13">
        <v>44420</v>
      </c>
      <c r="H121" s="81" t="s">
        <v>394</v>
      </c>
      <c r="I121" s="16">
        <v>149</v>
      </c>
      <c r="J121" s="16">
        <v>64</v>
      </c>
      <c r="K121" s="16">
        <v>9</v>
      </c>
      <c r="L121" s="16">
        <v>10</v>
      </c>
      <c r="M121" s="87">
        <v>21.456</v>
      </c>
      <c r="N121" s="76">
        <v>22</v>
      </c>
      <c r="O121" s="67">
        <v>2530</v>
      </c>
      <c r="P121" s="68">
        <f>Table2245234[[#This Row],[PEMBULATAN]]*O121</f>
        <v>55660</v>
      </c>
    </row>
    <row r="122" spans="1:16" ht="39" customHeight="1" x14ac:dyDescent="0.2">
      <c r="A122" s="14"/>
      <c r="B122" s="14"/>
      <c r="C122" s="77" t="s">
        <v>391</v>
      </c>
      <c r="D122" s="82" t="s">
        <v>55</v>
      </c>
      <c r="E122" s="13">
        <v>44414</v>
      </c>
      <c r="F122" s="80" t="s">
        <v>393</v>
      </c>
      <c r="G122" s="13">
        <v>44420</v>
      </c>
      <c r="H122" s="81" t="s">
        <v>394</v>
      </c>
      <c r="I122" s="16">
        <v>149</v>
      </c>
      <c r="J122" s="16">
        <v>64</v>
      </c>
      <c r="K122" s="16">
        <v>9</v>
      </c>
      <c r="L122" s="16">
        <v>10</v>
      </c>
      <c r="M122" s="87">
        <v>21.456</v>
      </c>
      <c r="N122" s="76">
        <v>22</v>
      </c>
      <c r="O122" s="67">
        <v>2530</v>
      </c>
      <c r="P122" s="68">
        <f>Table2245234[[#This Row],[PEMBULATAN]]*O122</f>
        <v>55660</v>
      </c>
    </row>
    <row r="123" spans="1:16" ht="39" customHeight="1" x14ac:dyDescent="0.2">
      <c r="A123" s="14"/>
      <c r="B123" s="14"/>
      <c r="C123" s="77" t="s">
        <v>392</v>
      </c>
      <c r="D123" s="82" t="s">
        <v>55</v>
      </c>
      <c r="E123" s="13">
        <v>44414</v>
      </c>
      <c r="F123" s="80" t="s">
        <v>393</v>
      </c>
      <c r="G123" s="13">
        <v>44420</v>
      </c>
      <c r="H123" s="81" t="s">
        <v>394</v>
      </c>
      <c r="I123" s="16">
        <v>47</v>
      </c>
      <c r="J123" s="16">
        <v>27</v>
      </c>
      <c r="K123" s="16">
        <v>20</v>
      </c>
      <c r="L123" s="16">
        <v>4</v>
      </c>
      <c r="M123" s="87">
        <v>6.3449999999999998</v>
      </c>
      <c r="N123" s="76">
        <v>7</v>
      </c>
      <c r="O123" s="67">
        <v>2530</v>
      </c>
      <c r="P123" s="68">
        <f>Table2245234[[#This Row],[PEMBULATAN]]*O123</f>
        <v>17710</v>
      </c>
    </row>
    <row r="124" spans="1:16" ht="22.5" customHeight="1" x14ac:dyDescent="0.2">
      <c r="A124" s="119" t="s">
        <v>34</v>
      </c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1"/>
      <c r="M124" s="83">
        <f>SUBTOTAL(109,Table2245234[KG VOLUME])</f>
        <v>3276.1925000000001</v>
      </c>
      <c r="N124" s="71">
        <f>SUM(N3:N123)</f>
        <v>3380</v>
      </c>
      <c r="O124" s="122">
        <f>SUM(P3:P123)</f>
        <v>8551400</v>
      </c>
      <c r="P124" s="123"/>
    </row>
    <row r="125" spans="1:16" ht="22.5" customHeight="1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9"/>
      <c r="N125" s="91" t="s">
        <v>57</v>
      </c>
      <c r="O125" s="90"/>
      <c r="P125" s="90">
        <f>O124*10%</f>
        <v>855140</v>
      </c>
    </row>
    <row r="126" spans="1:16" x14ac:dyDescent="0.2">
      <c r="A126" s="11"/>
      <c r="B126" s="59" t="s">
        <v>48</v>
      </c>
      <c r="C126" s="58"/>
      <c r="D126" s="60" t="s">
        <v>49</v>
      </c>
      <c r="H126" s="66"/>
      <c r="N126" s="65" t="s">
        <v>35</v>
      </c>
      <c r="P126" s="72">
        <f>O124*1%</f>
        <v>85514</v>
      </c>
    </row>
    <row r="127" spans="1:16" x14ac:dyDescent="0.2">
      <c r="A127" s="11"/>
      <c r="H127" s="66"/>
      <c r="N127" s="65" t="s">
        <v>36</v>
      </c>
      <c r="P127" s="74">
        <v>0</v>
      </c>
    </row>
    <row r="128" spans="1:16" ht="15.75" thickBot="1" x14ac:dyDescent="0.25">
      <c r="A128" s="11"/>
      <c r="H128" s="66"/>
      <c r="N128" s="65" t="s">
        <v>37</v>
      </c>
      <c r="P128" s="74">
        <v>0</v>
      </c>
    </row>
    <row r="129" spans="1:16" x14ac:dyDescent="0.2">
      <c r="A129" s="11"/>
      <c r="H129" s="66"/>
      <c r="N129" s="69" t="s">
        <v>38</v>
      </c>
      <c r="O129" s="70"/>
      <c r="P129" s="73">
        <f>O124-P125+P126</f>
        <v>7781774</v>
      </c>
    </row>
    <row r="130" spans="1:16" x14ac:dyDescent="0.2">
      <c r="B130" s="59"/>
      <c r="C130" s="58"/>
      <c r="D130" s="60"/>
    </row>
    <row r="132" spans="1:16" x14ac:dyDescent="0.2">
      <c r="A132" s="11"/>
      <c r="H132" s="66"/>
      <c r="P132" s="75"/>
    </row>
    <row r="133" spans="1:16" x14ac:dyDescent="0.2">
      <c r="A133" s="11"/>
      <c r="H133" s="66"/>
      <c r="O133" s="61"/>
      <c r="P133" s="75"/>
    </row>
    <row r="134" spans="1:16" s="3" customFormat="1" x14ac:dyDescent="0.25">
      <c r="A134" s="11"/>
      <c r="B134" s="2"/>
      <c r="C134" s="2"/>
      <c r="E134" s="12"/>
      <c r="H134" s="66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6"/>
      <c r="N135" s="15"/>
      <c r="O135" s="15"/>
      <c r="P135" s="15"/>
    </row>
    <row r="136" spans="1:16" s="3" customFormat="1" x14ac:dyDescent="0.25">
      <c r="A136" s="11"/>
      <c r="B136" s="2"/>
      <c r="C136" s="2"/>
      <c r="E136" s="12"/>
      <c r="H136" s="66"/>
      <c r="N136" s="15"/>
      <c r="O136" s="15"/>
      <c r="P136" s="15"/>
    </row>
    <row r="137" spans="1:16" s="3" customFormat="1" x14ac:dyDescent="0.25">
      <c r="A137" s="11"/>
      <c r="B137" s="2"/>
      <c r="C137" s="2"/>
      <c r="E137" s="12"/>
      <c r="H137" s="66"/>
      <c r="N137" s="15"/>
      <c r="O137" s="15"/>
      <c r="P137" s="15"/>
    </row>
    <row r="138" spans="1:16" s="3" customFormat="1" x14ac:dyDescent="0.25">
      <c r="A138" s="11"/>
      <c r="B138" s="2"/>
      <c r="C138" s="2"/>
      <c r="E138" s="12"/>
      <c r="H138" s="66"/>
      <c r="N138" s="15"/>
      <c r="O138" s="15"/>
      <c r="P138" s="15"/>
    </row>
    <row r="139" spans="1:16" s="3" customFormat="1" x14ac:dyDescent="0.25">
      <c r="A139" s="11"/>
      <c r="B139" s="2"/>
      <c r="C139" s="2"/>
      <c r="E139" s="12"/>
      <c r="H139" s="66"/>
      <c r="N139" s="15"/>
      <c r="O139" s="15"/>
      <c r="P139" s="15"/>
    </row>
    <row r="140" spans="1:16" s="3" customFormat="1" x14ac:dyDescent="0.25">
      <c r="A140" s="11"/>
      <c r="B140" s="2"/>
      <c r="C140" s="2"/>
      <c r="E140" s="12"/>
      <c r="H140" s="66"/>
      <c r="N140" s="15"/>
      <c r="O140" s="15"/>
      <c r="P140" s="15"/>
    </row>
    <row r="141" spans="1:16" s="3" customFormat="1" x14ac:dyDescent="0.25">
      <c r="A141" s="11"/>
      <c r="B141" s="2"/>
      <c r="C141" s="2"/>
      <c r="E141" s="12"/>
      <c r="H141" s="66"/>
      <c r="N141" s="15"/>
      <c r="O141" s="15"/>
      <c r="P141" s="15"/>
    </row>
    <row r="142" spans="1:16" s="3" customFormat="1" x14ac:dyDescent="0.25">
      <c r="A142" s="11"/>
      <c r="B142" s="2"/>
      <c r="C142" s="2"/>
      <c r="E142" s="12"/>
      <c r="H142" s="66"/>
      <c r="N142" s="15"/>
      <c r="O142" s="15"/>
      <c r="P142" s="15"/>
    </row>
    <row r="143" spans="1:16" s="3" customFormat="1" x14ac:dyDescent="0.25">
      <c r="A143" s="11"/>
      <c r="B143" s="2"/>
      <c r="C143" s="2"/>
      <c r="E143" s="12"/>
      <c r="H143" s="66"/>
      <c r="N143" s="15"/>
      <c r="O143" s="15"/>
      <c r="P143" s="15"/>
    </row>
    <row r="144" spans="1:16" s="3" customFormat="1" x14ac:dyDescent="0.25">
      <c r="A144" s="11"/>
      <c r="B144" s="2"/>
      <c r="C144" s="2"/>
      <c r="E144" s="12"/>
      <c r="H144" s="66"/>
      <c r="N144" s="15"/>
      <c r="O144" s="15"/>
      <c r="P144" s="15"/>
    </row>
    <row r="145" spans="1:16" s="3" customFormat="1" x14ac:dyDescent="0.25">
      <c r="A145" s="11"/>
      <c r="B145" s="2"/>
      <c r="C145" s="2"/>
      <c r="E145" s="12"/>
      <c r="H145" s="66"/>
      <c r="N145" s="15"/>
      <c r="O145" s="15"/>
      <c r="P145" s="15"/>
    </row>
  </sheetData>
  <mergeCells count="3">
    <mergeCell ref="A3:A4"/>
    <mergeCell ref="A124:L124"/>
    <mergeCell ref="O124:P124"/>
  </mergeCells>
  <conditionalFormatting sqref="B3">
    <cfRule type="duplicateValues" dxfId="349" priority="2"/>
  </conditionalFormatting>
  <conditionalFormatting sqref="B4:B99">
    <cfRule type="duplicateValues" dxfId="348" priority="1"/>
  </conditionalFormatting>
  <conditionalFormatting sqref="B100:B123">
    <cfRule type="duplicateValues" dxfId="347" priority="2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35"/>
  <sheetViews>
    <sheetView zoomScale="110" zoomScaleNormal="110" workbookViewId="0">
      <pane xSplit="3" ySplit="2" topLeftCell="D109" activePane="bottomRight" state="frozen"/>
      <selection pane="topRight" activeCell="B1" sqref="B1"/>
      <selection pane="bottomLeft" activeCell="A3" sqref="A3"/>
      <selection pane="bottomRight" activeCell="A114" sqref="A114:L1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2.25" customHeight="1" x14ac:dyDescent="0.2">
      <c r="A3" s="117" t="s">
        <v>396</v>
      </c>
      <c r="B3" s="78" t="s">
        <v>397</v>
      </c>
      <c r="C3" s="9" t="s">
        <v>398</v>
      </c>
      <c r="D3" s="80" t="s">
        <v>55</v>
      </c>
      <c r="E3" s="13">
        <v>44415</v>
      </c>
      <c r="F3" s="80" t="s">
        <v>393</v>
      </c>
      <c r="G3" s="13">
        <v>44420</v>
      </c>
      <c r="H3" s="10" t="s">
        <v>394</v>
      </c>
      <c r="I3" s="1">
        <v>58</v>
      </c>
      <c r="J3" s="1">
        <v>60</v>
      </c>
      <c r="K3" s="1">
        <v>12</v>
      </c>
      <c r="L3" s="1">
        <v>3</v>
      </c>
      <c r="M3" s="86">
        <v>10.44</v>
      </c>
      <c r="N3" s="8">
        <v>11</v>
      </c>
      <c r="O3" s="67">
        <v>2530</v>
      </c>
      <c r="P3" s="68">
        <f>Table224523[[#This Row],[PEMBULATAN]]*O3</f>
        <v>27830</v>
      </c>
    </row>
    <row r="4" spans="1:16" ht="32.25" customHeight="1" x14ac:dyDescent="0.2">
      <c r="A4" s="118"/>
      <c r="B4" s="79"/>
      <c r="C4" s="9" t="s">
        <v>399</v>
      </c>
      <c r="D4" s="80" t="s">
        <v>55</v>
      </c>
      <c r="E4" s="13">
        <v>44415</v>
      </c>
      <c r="F4" s="80" t="s">
        <v>393</v>
      </c>
      <c r="G4" s="13">
        <v>44420</v>
      </c>
      <c r="H4" s="10" t="s">
        <v>394</v>
      </c>
      <c r="I4" s="1">
        <v>54</v>
      </c>
      <c r="J4" s="1">
        <v>36</v>
      </c>
      <c r="K4" s="1">
        <v>16</v>
      </c>
      <c r="L4" s="1">
        <v>7</v>
      </c>
      <c r="M4" s="86">
        <v>7.7759999999999998</v>
      </c>
      <c r="N4" s="8">
        <v>8</v>
      </c>
      <c r="O4" s="67">
        <v>2530</v>
      </c>
      <c r="P4" s="68">
        <f>Table224523[[#This Row],[PEMBULATAN]]*O4</f>
        <v>20240</v>
      </c>
    </row>
    <row r="5" spans="1:16" ht="32.25" customHeight="1" x14ac:dyDescent="0.2">
      <c r="A5" s="94"/>
      <c r="B5" s="79"/>
      <c r="C5" s="77" t="s">
        <v>400</v>
      </c>
      <c r="D5" s="82" t="s">
        <v>55</v>
      </c>
      <c r="E5" s="13">
        <v>44415</v>
      </c>
      <c r="F5" s="80" t="s">
        <v>393</v>
      </c>
      <c r="G5" s="13">
        <v>44420</v>
      </c>
      <c r="H5" s="81" t="s">
        <v>394</v>
      </c>
      <c r="I5" s="16">
        <v>58</v>
      </c>
      <c r="J5" s="16">
        <v>36</v>
      </c>
      <c r="K5" s="16">
        <v>24</v>
      </c>
      <c r="L5" s="16">
        <v>12</v>
      </c>
      <c r="M5" s="87">
        <v>12.528</v>
      </c>
      <c r="N5" s="76">
        <v>13</v>
      </c>
      <c r="O5" s="67">
        <v>2530</v>
      </c>
      <c r="P5" s="68">
        <f>Table224523[[#This Row],[PEMBULATAN]]*O5</f>
        <v>32890</v>
      </c>
    </row>
    <row r="6" spans="1:16" ht="32.25" customHeight="1" x14ac:dyDescent="0.2">
      <c r="A6" s="94"/>
      <c r="B6" s="79"/>
      <c r="C6" s="77" t="s">
        <v>401</v>
      </c>
      <c r="D6" s="82" t="s">
        <v>55</v>
      </c>
      <c r="E6" s="13">
        <v>44415</v>
      </c>
      <c r="F6" s="80" t="s">
        <v>393</v>
      </c>
      <c r="G6" s="13">
        <v>44420</v>
      </c>
      <c r="H6" s="81" t="s">
        <v>394</v>
      </c>
      <c r="I6" s="16">
        <v>120</v>
      </c>
      <c r="J6" s="16">
        <v>24</v>
      </c>
      <c r="K6" s="16">
        <v>54</v>
      </c>
      <c r="L6" s="16">
        <v>15</v>
      </c>
      <c r="M6" s="87">
        <v>38.880000000000003</v>
      </c>
      <c r="N6" s="76">
        <v>39</v>
      </c>
      <c r="O6" s="67">
        <v>2530</v>
      </c>
      <c r="P6" s="68">
        <f>Table224523[[#This Row],[PEMBULATAN]]*O6</f>
        <v>98670</v>
      </c>
    </row>
    <row r="7" spans="1:16" ht="32.25" customHeight="1" x14ac:dyDescent="0.2">
      <c r="A7" s="94"/>
      <c r="B7" s="79"/>
      <c r="C7" s="77" t="s">
        <v>402</v>
      </c>
      <c r="D7" s="82" t="s">
        <v>55</v>
      </c>
      <c r="E7" s="13">
        <v>44415</v>
      </c>
      <c r="F7" s="80" t="s">
        <v>393</v>
      </c>
      <c r="G7" s="13">
        <v>44420</v>
      </c>
      <c r="H7" s="81" t="s">
        <v>394</v>
      </c>
      <c r="I7" s="16">
        <v>151</v>
      </c>
      <c r="J7" s="16">
        <v>30</v>
      </c>
      <c r="K7" s="16">
        <v>23</v>
      </c>
      <c r="L7" s="16">
        <v>16</v>
      </c>
      <c r="M7" s="87">
        <v>26.047499999999999</v>
      </c>
      <c r="N7" s="76">
        <v>26</v>
      </c>
      <c r="O7" s="67">
        <v>2530</v>
      </c>
      <c r="P7" s="68">
        <f>Table224523[[#This Row],[PEMBULATAN]]*O7</f>
        <v>65780</v>
      </c>
    </row>
    <row r="8" spans="1:16" ht="32.25" customHeight="1" x14ac:dyDescent="0.2">
      <c r="A8" s="94"/>
      <c r="B8" s="79"/>
      <c r="C8" s="77" t="s">
        <v>403</v>
      </c>
      <c r="D8" s="82" t="s">
        <v>55</v>
      </c>
      <c r="E8" s="13">
        <v>44415</v>
      </c>
      <c r="F8" s="80" t="s">
        <v>393</v>
      </c>
      <c r="G8" s="13">
        <v>44420</v>
      </c>
      <c r="H8" s="81" t="s">
        <v>394</v>
      </c>
      <c r="I8" s="16">
        <v>52</v>
      </c>
      <c r="J8" s="16">
        <v>35</v>
      </c>
      <c r="K8" s="16">
        <v>31</v>
      </c>
      <c r="L8" s="16">
        <v>1</v>
      </c>
      <c r="M8" s="87">
        <v>14.105</v>
      </c>
      <c r="N8" s="76">
        <v>14</v>
      </c>
      <c r="O8" s="67">
        <v>2530</v>
      </c>
      <c r="P8" s="68">
        <f>Table224523[[#This Row],[PEMBULATAN]]*O8</f>
        <v>35420</v>
      </c>
    </row>
    <row r="9" spans="1:16" ht="32.25" customHeight="1" x14ac:dyDescent="0.2">
      <c r="A9" s="94"/>
      <c r="B9" s="79"/>
      <c r="C9" s="77" t="s">
        <v>404</v>
      </c>
      <c r="D9" s="82" t="s">
        <v>55</v>
      </c>
      <c r="E9" s="13">
        <v>44415</v>
      </c>
      <c r="F9" s="80" t="s">
        <v>393</v>
      </c>
      <c r="G9" s="13">
        <v>44420</v>
      </c>
      <c r="H9" s="81" t="s">
        <v>394</v>
      </c>
      <c r="I9" s="16">
        <v>47</v>
      </c>
      <c r="J9" s="16">
        <v>28</v>
      </c>
      <c r="K9" s="16">
        <v>28</v>
      </c>
      <c r="L9" s="16">
        <v>8</v>
      </c>
      <c r="M9" s="87">
        <v>9.2119999999999997</v>
      </c>
      <c r="N9" s="76">
        <v>9</v>
      </c>
      <c r="O9" s="67">
        <v>2530</v>
      </c>
      <c r="P9" s="68">
        <f>Table224523[[#This Row],[PEMBULATAN]]*O9</f>
        <v>22770</v>
      </c>
    </row>
    <row r="10" spans="1:16" ht="32.25" customHeight="1" x14ac:dyDescent="0.2">
      <c r="A10" s="94"/>
      <c r="B10" s="79"/>
      <c r="C10" s="77" t="s">
        <v>405</v>
      </c>
      <c r="D10" s="82" t="s">
        <v>55</v>
      </c>
      <c r="E10" s="13">
        <v>44415</v>
      </c>
      <c r="F10" s="80" t="s">
        <v>393</v>
      </c>
      <c r="G10" s="13">
        <v>44420</v>
      </c>
      <c r="H10" s="81" t="s">
        <v>394</v>
      </c>
      <c r="I10" s="16">
        <v>95</v>
      </c>
      <c r="J10" s="16">
        <v>25</v>
      </c>
      <c r="K10" s="16">
        <v>6</v>
      </c>
      <c r="L10" s="16">
        <v>2</v>
      </c>
      <c r="M10" s="87">
        <v>3.5625</v>
      </c>
      <c r="N10" s="76">
        <v>4</v>
      </c>
      <c r="O10" s="67">
        <v>2530</v>
      </c>
      <c r="P10" s="68">
        <f>Table224523[[#This Row],[PEMBULATAN]]*O10</f>
        <v>10120</v>
      </c>
    </row>
    <row r="11" spans="1:16" ht="32.25" customHeight="1" x14ac:dyDescent="0.2">
      <c r="A11" s="94"/>
      <c r="B11" s="79"/>
      <c r="C11" s="77" t="s">
        <v>406</v>
      </c>
      <c r="D11" s="82" t="s">
        <v>55</v>
      </c>
      <c r="E11" s="13">
        <v>44415</v>
      </c>
      <c r="F11" s="80" t="s">
        <v>393</v>
      </c>
      <c r="G11" s="13">
        <v>44420</v>
      </c>
      <c r="H11" s="81" t="s">
        <v>394</v>
      </c>
      <c r="I11" s="16">
        <v>44</v>
      </c>
      <c r="J11" s="16">
        <v>36</v>
      </c>
      <c r="K11" s="16">
        <v>25</v>
      </c>
      <c r="L11" s="16">
        <v>5</v>
      </c>
      <c r="M11" s="87">
        <v>9.9</v>
      </c>
      <c r="N11" s="76">
        <v>10</v>
      </c>
      <c r="O11" s="67">
        <v>2530</v>
      </c>
      <c r="P11" s="68">
        <f>Table224523[[#This Row],[PEMBULATAN]]*O11</f>
        <v>25300</v>
      </c>
    </row>
    <row r="12" spans="1:16" ht="32.25" customHeight="1" x14ac:dyDescent="0.2">
      <c r="A12" s="94"/>
      <c r="B12" s="79"/>
      <c r="C12" s="77" t="s">
        <v>407</v>
      </c>
      <c r="D12" s="82" t="s">
        <v>55</v>
      </c>
      <c r="E12" s="13">
        <v>44415</v>
      </c>
      <c r="F12" s="80" t="s">
        <v>393</v>
      </c>
      <c r="G12" s="13">
        <v>44420</v>
      </c>
      <c r="H12" s="81" t="s">
        <v>394</v>
      </c>
      <c r="I12" s="16">
        <v>36</v>
      </c>
      <c r="J12" s="16">
        <v>34</v>
      </c>
      <c r="K12" s="16">
        <v>45</v>
      </c>
      <c r="L12" s="16">
        <v>17</v>
      </c>
      <c r="M12" s="87">
        <v>13.77</v>
      </c>
      <c r="N12" s="76">
        <v>17</v>
      </c>
      <c r="O12" s="67">
        <v>2530</v>
      </c>
      <c r="P12" s="68">
        <f>Table224523[[#This Row],[PEMBULATAN]]*O12</f>
        <v>43010</v>
      </c>
    </row>
    <row r="13" spans="1:16" ht="32.25" customHeight="1" x14ac:dyDescent="0.2">
      <c r="A13" s="94"/>
      <c r="B13" s="79"/>
      <c r="C13" s="77" t="s">
        <v>408</v>
      </c>
      <c r="D13" s="82" t="s">
        <v>55</v>
      </c>
      <c r="E13" s="13">
        <v>44415</v>
      </c>
      <c r="F13" s="80" t="s">
        <v>393</v>
      </c>
      <c r="G13" s="13">
        <v>44420</v>
      </c>
      <c r="H13" s="81" t="s">
        <v>394</v>
      </c>
      <c r="I13" s="16">
        <v>65</v>
      </c>
      <c r="J13" s="16">
        <v>33</v>
      </c>
      <c r="K13" s="16">
        <v>7</v>
      </c>
      <c r="L13" s="16">
        <v>3</v>
      </c>
      <c r="M13" s="87">
        <v>3.7537500000000001</v>
      </c>
      <c r="N13" s="76">
        <v>4</v>
      </c>
      <c r="O13" s="67">
        <v>2530</v>
      </c>
      <c r="P13" s="68">
        <f>Table224523[[#This Row],[PEMBULATAN]]*O13</f>
        <v>10120</v>
      </c>
    </row>
    <row r="14" spans="1:16" ht="32.25" customHeight="1" x14ac:dyDescent="0.2">
      <c r="A14" s="94"/>
      <c r="B14" s="79"/>
      <c r="C14" s="77" t="s">
        <v>409</v>
      </c>
      <c r="D14" s="82" t="s">
        <v>55</v>
      </c>
      <c r="E14" s="13">
        <v>44415</v>
      </c>
      <c r="F14" s="80" t="s">
        <v>393</v>
      </c>
      <c r="G14" s="13">
        <v>44420</v>
      </c>
      <c r="H14" s="81" t="s">
        <v>394</v>
      </c>
      <c r="I14" s="16">
        <v>70</v>
      </c>
      <c r="J14" s="16">
        <v>25</v>
      </c>
      <c r="K14" s="16">
        <v>30</v>
      </c>
      <c r="L14" s="16">
        <v>3</v>
      </c>
      <c r="M14" s="87">
        <v>13.125</v>
      </c>
      <c r="N14" s="76">
        <v>13</v>
      </c>
      <c r="O14" s="67">
        <v>2530</v>
      </c>
      <c r="P14" s="68">
        <f>Table224523[[#This Row],[PEMBULATAN]]*O14</f>
        <v>32890</v>
      </c>
    </row>
    <row r="15" spans="1:16" ht="32.25" customHeight="1" x14ac:dyDescent="0.2">
      <c r="A15" s="94"/>
      <c r="B15" s="79"/>
      <c r="C15" s="77" t="s">
        <v>410</v>
      </c>
      <c r="D15" s="82" t="s">
        <v>55</v>
      </c>
      <c r="E15" s="13">
        <v>44415</v>
      </c>
      <c r="F15" s="80" t="s">
        <v>393</v>
      </c>
      <c r="G15" s="13">
        <v>44420</v>
      </c>
      <c r="H15" s="81" t="s">
        <v>394</v>
      </c>
      <c r="I15" s="16">
        <v>76</v>
      </c>
      <c r="J15" s="16">
        <v>35</v>
      </c>
      <c r="K15" s="16">
        <v>23</v>
      </c>
      <c r="L15" s="16">
        <v>2</v>
      </c>
      <c r="M15" s="87">
        <v>15.295</v>
      </c>
      <c r="N15" s="76">
        <v>16</v>
      </c>
      <c r="O15" s="67">
        <v>2530</v>
      </c>
      <c r="P15" s="68">
        <f>Table224523[[#This Row],[PEMBULATAN]]*O15</f>
        <v>40480</v>
      </c>
    </row>
    <row r="16" spans="1:16" ht="32.25" customHeight="1" x14ac:dyDescent="0.2">
      <c r="A16" s="94"/>
      <c r="B16" s="79"/>
      <c r="C16" s="77" t="s">
        <v>411</v>
      </c>
      <c r="D16" s="82" t="s">
        <v>55</v>
      </c>
      <c r="E16" s="13">
        <v>44415</v>
      </c>
      <c r="F16" s="80" t="s">
        <v>393</v>
      </c>
      <c r="G16" s="13">
        <v>44420</v>
      </c>
      <c r="H16" s="81" t="s">
        <v>394</v>
      </c>
      <c r="I16" s="16">
        <v>50</v>
      </c>
      <c r="J16" s="16">
        <v>30</v>
      </c>
      <c r="K16" s="16">
        <v>20</v>
      </c>
      <c r="L16" s="16">
        <v>9</v>
      </c>
      <c r="M16" s="87">
        <v>7.5</v>
      </c>
      <c r="N16" s="76">
        <v>9</v>
      </c>
      <c r="O16" s="67">
        <v>2530</v>
      </c>
      <c r="P16" s="68">
        <f>Table224523[[#This Row],[PEMBULATAN]]*O16</f>
        <v>22770</v>
      </c>
    </row>
    <row r="17" spans="1:16" ht="32.25" customHeight="1" x14ac:dyDescent="0.2">
      <c r="A17" s="94"/>
      <c r="B17" s="79"/>
      <c r="C17" s="77" t="s">
        <v>412</v>
      </c>
      <c r="D17" s="82" t="s">
        <v>55</v>
      </c>
      <c r="E17" s="13">
        <v>44415</v>
      </c>
      <c r="F17" s="80" t="s">
        <v>393</v>
      </c>
      <c r="G17" s="13">
        <v>44420</v>
      </c>
      <c r="H17" s="81" t="s">
        <v>394</v>
      </c>
      <c r="I17" s="16">
        <v>75</v>
      </c>
      <c r="J17" s="16">
        <v>40</v>
      </c>
      <c r="K17" s="16">
        <v>8</v>
      </c>
      <c r="L17" s="16">
        <v>3</v>
      </c>
      <c r="M17" s="87">
        <v>6</v>
      </c>
      <c r="N17" s="76">
        <v>6</v>
      </c>
      <c r="O17" s="67">
        <v>2530</v>
      </c>
      <c r="P17" s="68">
        <f>Table224523[[#This Row],[PEMBULATAN]]*O17</f>
        <v>15180</v>
      </c>
    </row>
    <row r="18" spans="1:16" ht="32.25" customHeight="1" x14ac:dyDescent="0.2">
      <c r="A18" s="94"/>
      <c r="B18" s="79"/>
      <c r="C18" s="77" t="s">
        <v>413</v>
      </c>
      <c r="D18" s="82" t="s">
        <v>55</v>
      </c>
      <c r="E18" s="13">
        <v>44415</v>
      </c>
      <c r="F18" s="80" t="s">
        <v>393</v>
      </c>
      <c r="G18" s="13">
        <v>44420</v>
      </c>
      <c r="H18" s="81" t="s">
        <v>394</v>
      </c>
      <c r="I18" s="16">
        <v>60</v>
      </c>
      <c r="J18" s="16">
        <v>32</v>
      </c>
      <c r="K18" s="16">
        <v>30</v>
      </c>
      <c r="L18" s="16">
        <v>4</v>
      </c>
      <c r="M18" s="87">
        <v>14.4</v>
      </c>
      <c r="N18" s="76">
        <v>15</v>
      </c>
      <c r="O18" s="67">
        <v>2530</v>
      </c>
      <c r="P18" s="68">
        <f>Table224523[[#This Row],[PEMBULATAN]]*O18</f>
        <v>37950</v>
      </c>
    </row>
    <row r="19" spans="1:16" ht="32.25" customHeight="1" x14ac:dyDescent="0.2">
      <c r="A19" s="94"/>
      <c r="B19" s="79"/>
      <c r="C19" s="77" t="s">
        <v>414</v>
      </c>
      <c r="D19" s="82" t="s">
        <v>55</v>
      </c>
      <c r="E19" s="13">
        <v>44415</v>
      </c>
      <c r="F19" s="80" t="s">
        <v>393</v>
      </c>
      <c r="G19" s="13">
        <v>44420</v>
      </c>
      <c r="H19" s="81" t="s">
        <v>394</v>
      </c>
      <c r="I19" s="16">
        <v>38</v>
      </c>
      <c r="J19" s="16">
        <v>30</v>
      </c>
      <c r="K19" s="16">
        <v>27</v>
      </c>
      <c r="L19" s="16">
        <v>12</v>
      </c>
      <c r="M19" s="87">
        <v>7.6950000000000003</v>
      </c>
      <c r="N19" s="76">
        <v>12</v>
      </c>
      <c r="O19" s="67">
        <v>2530</v>
      </c>
      <c r="P19" s="68">
        <f>Table224523[[#This Row],[PEMBULATAN]]*O19</f>
        <v>30360</v>
      </c>
    </row>
    <row r="20" spans="1:16" ht="32.25" customHeight="1" x14ac:dyDescent="0.2">
      <c r="A20" s="94"/>
      <c r="B20" s="79"/>
      <c r="C20" s="77" t="s">
        <v>415</v>
      </c>
      <c r="D20" s="82" t="s">
        <v>55</v>
      </c>
      <c r="E20" s="13">
        <v>44415</v>
      </c>
      <c r="F20" s="80" t="s">
        <v>393</v>
      </c>
      <c r="G20" s="13">
        <v>44420</v>
      </c>
      <c r="H20" s="81" t="s">
        <v>394</v>
      </c>
      <c r="I20" s="16">
        <v>46</v>
      </c>
      <c r="J20" s="16">
        <v>40</v>
      </c>
      <c r="K20" s="16">
        <v>22</v>
      </c>
      <c r="L20" s="16">
        <v>20</v>
      </c>
      <c r="M20" s="87">
        <v>10.119999999999999</v>
      </c>
      <c r="N20" s="76">
        <v>20</v>
      </c>
      <c r="O20" s="67">
        <v>2530</v>
      </c>
      <c r="P20" s="68">
        <f>Table224523[[#This Row],[PEMBULATAN]]*O20</f>
        <v>50600</v>
      </c>
    </row>
    <row r="21" spans="1:16" ht="32.25" customHeight="1" x14ac:dyDescent="0.2">
      <c r="A21" s="94"/>
      <c r="B21" s="79"/>
      <c r="C21" s="77" t="s">
        <v>416</v>
      </c>
      <c r="D21" s="82" t="s">
        <v>55</v>
      </c>
      <c r="E21" s="13">
        <v>44415</v>
      </c>
      <c r="F21" s="80" t="s">
        <v>393</v>
      </c>
      <c r="G21" s="13">
        <v>44420</v>
      </c>
      <c r="H21" s="81" t="s">
        <v>394</v>
      </c>
      <c r="I21" s="16">
        <v>37</v>
      </c>
      <c r="J21" s="16">
        <v>24</v>
      </c>
      <c r="K21" s="16">
        <v>37</v>
      </c>
      <c r="L21" s="16">
        <v>5</v>
      </c>
      <c r="M21" s="87">
        <v>8.2140000000000004</v>
      </c>
      <c r="N21" s="76">
        <v>8</v>
      </c>
      <c r="O21" s="67">
        <v>2530</v>
      </c>
      <c r="P21" s="68">
        <f>Table224523[[#This Row],[PEMBULATAN]]*O21</f>
        <v>20240</v>
      </c>
    </row>
    <row r="22" spans="1:16" ht="32.25" customHeight="1" x14ac:dyDescent="0.2">
      <c r="A22" s="94"/>
      <c r="B22" s="79"/>
      <c r="C22" s="77" t="s">
        <v>417</v>
      </c>
      <c r="D22" s="82" t="s">
        <v>55</v>
      </c>
      <c r="E22" s="13">
        <v>44415</v>
      </c>
      <c r="F22" s="80" t="s">
        <v>393</v>
      </c>
      <c r="G22" s="13">
        <v>44420</v>
      </c>
      <c r="H22" s="81" t="s">
        <v>394</v>
      </c>
      <c r="I22" s="16">
        <v>123</v>
      </c>
      <c r="J22" s="16">
        <v>5</v>
      </c>
      <c r="K22" s="16">
        <v>5</v>
      </c>
      <c r="L22" s="16">
        <v>2</v>
      </c>
      <c r="M22" s="87">
        <v>0.76875000000000004</v>
      </c>
      <c r="N22" s="76">
        <v>2</v>
      </c>
      <c r="O22" s="67">
        <v>2530</v>
      </c>
      <c r="P22" s="68">
        <f>Table224523[[#This Row],[PEMBULATAN]]*O22</f>
        <v>5060</v>
      </c>
    </row>
    <row r="23" spans="1:16" ht="32.25" customHeight="1" x14ac:dyDescent="0.2">
      <c r="A23" s="94"/>
      <c r="B23" s="79"/>
      <c r="C23" s="77" t="s">
        <v>418</v>
      </c>
      <c r="D23" s="82" t="s">
        <v>55</v>
      </c>
      <c r="E23" s="13">
        <v>44415</v>
      </c>
      <c r="F23" s="80" t="s">
        <v>393</v>
      </c>
      <c r="G23" s="13">
        <v>44420</v>
      </c>
      <c r="H23" s="81" t="s">
        <v>394</v>
      </c>
      <c r="I23" s="16">
        <v>67</v>
      </c>
      <c r="J23" s="16">
        <v>8</v>
      </c>
      <c r="K23" s="16">
        <v>6</v>
      </c>
      <c r="L23" s="16">
        <v>1</v>
      </c>
      <c r="M23" s="87">
        <v>0.80400000000000005</v>
      </c>
      <c r="N23" s="76">
        <v>1</v>
      </c>
      <c r="O23" s="67">
        <v>2530</v>
      </c>
      <c r="P23" s="68">
        <f>Table224523[[#This Row],[PEMBULATAN]]*O23</f>
        <v>2530</v>
      </c>
    </row>
    <row r="24" spans="1:16" ht="32.25" customHeight="1" x14ac:dyDescent="0.2">
      <c r="A24" s="94"/>
      <c r="B24" s="79"/>
      <c r="C24" s="77" t="s">
        <v>419</v>
      </c>
      <c r="D24" s="82" t="s">
        <v>55</v>
      </c>
      <c r="E24" s="13">
        <v>44415</v>
      </c>
      <c r="F24" s="80" t="s">
        <v>393</v>
      </c>
      <c r="G24" s="13">
        <v>44420</v>
      </c>
      <c r="H24" s="81" t="s">
        <v>394</v>
      </c>
      <c r="I24" s="16">
        <v>91</v>
      </c>
      <c r="J24" s="16">
        <v>52</v>
      </c>
      <c r="K24" s="16">
        <v>32</v>
      </c>
      <c r="L24" s="16">
        <v>26</v>
      </c>
      <c r="M24" s="87">
        <v>37.856000000000002</v>
      </c>
      <c r="N24" s="76">
        <v>38</v>
      </c>
      <c r="O24" s="67">
        <v>2530</v>
      </c>
      <c r="P24" s="68">
        <f>Table224523[[#This Row],[PEMBULATAN]]*O24</f>
        <v>96140</v>
      </c>
    </row>
    <row r="25" spans="1:16" ht="32.25" customHeight="1" x14ac:dyDescent="0.2">
      <c r="A25" s="94"/>
      <c r="B25" s="79"/>
      <c r="C25" s="77" t="s">
        <v>420</v>
      </c>
      <c r="D25" s="82" t="s">
        <v>55</v>
      </c>
      <c r="E25" s="13">
        <v>44415</v>
      </c>
      <c r="F25" s="80" t="s">
        <v>393</v>
      </c>
      <c r="G25" s="13">
        <v>44420</v>
      </c>
      <c r="H25" s="81" t="s">
        <v>394</v>
      </c>
      <c r="I25" s="16">
        <v>47</v>
      </c>
      <c r="J25" s="16">
        <v>30</v>
      </c>
      <c r="K25" s="16">
        <v>43</v>
      </c>
      <c r="L25" s="16">
        <v>3</v>
      </c>
      <c r="M25" s="87">
        <v>15.157500000000001</v>
      </c>
      <c r="N25" s="76">
        <v>15</v>
      </c>
      <c r="O25" s="67">
        <v>2530</v>
      </c>
      <c r="P25" s="68">
        <f>Table224523[[#This Row],[PEMBULATAN]]*O25</f>
        <v>37950</v>
      </c>
    </row>
    <row r="26" spans="1:16" ht="32.25" customHeight="1" x14ac:dyDescent="0.2">
      <c r="A26" s="94"/>
      <c r="B26" s="79"/>
      <c r="C26" s="77" t="s">
        <v>421</v>
      </c>
      <c r="D26" s="82" t="s">
        <v>55</v>
      </c>
      <c r="E26" s="13">
        <v>44415</v>
      </c>
      <c r="F26" s="80" t="s">
        <v>393</v>
      </c>
      <c r="G26" s="13">
        <v>44420</v>
      </c>
      <c r="H26" s="81" t="s">
        <v>394</v>
      </c>
      <c r="I26" s="16">
        <v>61</v>
      </c>
      <c r="J26" s="16">
        <v>37</v>
      </c>
      <c r="K26" s="16">
        <v>22</v>
      </c>
      <c r="L26" s="16">
        <v>11</v>
      </c>
      <c r="M26" s="87">
        <v>12.413500000000001</v>
      </c>
      <c r="N26" s="76">
        <v>13</v>
      </c>
      <c r="O26" s="67">
        <v>2530</v>
      </c>
      <c r="P26" s="68">
        <f>Table224523[[#This Row],[PEMBULATAN]]*O26</f>
        <v>32890</v>
      </c>
    </row>
    <row r="27" spans="1:16" ht="32.25" customHeight="1" x14ac:dyDescent="0.2">
      <c r="A27" s="94"/>
      <c r="B27" s="79"/>
      <c r="C27" s="77" t="s">
        <v>422</v>
      </c>
      <c r="D27" s="82" t="s">
        <v>55</v>
      </c>
      <c r="E27" s="13">
        <v>44415</v>
      </c>
      <c r="F27" s="80" t="s">
        <v>393</v>
      </c>
      <c r="G27" s="13">
        <v>44420</v>
      </c>
      <c r="H27" s="81" t="s">
        <v>394</v>
      </c>
      <c r="I27" s="16">
        <v>63</v>
      </c>
      <c r="J27" s="16">
        <v>43</v>
      </c>
      <c r="K27" s="16">
        <v>6</v>
      </c>
      <c r="L27" s="16">
        <v>3</v>
      </c>
      <c r="M27" s="87">
        <v>4.0635000000000003</v>
      </c>
      <c r="N27" s="76">
        <v>4</v>
      </c>
      <c r="O27" s="67">
        <v>2530</v>
      </c>
      <c r="P27" s="68">
        <f>Table224523[[#This Row],[PEMBULATAN]]*O27</f>
        <v>10120</v>
      </c>
    </row>
    <row r="28" spans="1:16" ht="32.25" customHeight="1" x14ac:dyDescent="0.2">
      <c r="A28" s="94"/>
      <c r="B28" s="79"/>
      <c r="C28" s="77" t="s">
        <v>423</v>
      </c>
      <c r="D28" s="82" t="s">
        <v>55</v>
      </c>
      <c r="E28" s="13">
        <v>44415</v>
      </c>
      <c r="F28" s="80" t="s">
        <v>393</v>
      </c>
      <c r="G28" s="13">
        <v>44420</v>
      </c>
      <c r="H28" s="81" t="s">
        <v>394</v>
      </c>
      <c r="I28" s="16">
        <v>51</v>
      </c>
      <c r="J28" s="16">
        <v>39</v>
      </c>
      <c r="K28" s="16">
        <v>7</v>
      </c>
      <c r="L28" s="16">
        <v>2</v>
      </c>
      <c r="M28" s="87">
        <v>3.48075</v>
      </c>
      <c r="N28" s="76">
        <v>4</v>
      </c>
      <c r="O28" s="67">
        <v>2530</v>
      </c>
      <c r="P28" s="68">
        <f>Table224523[[#This Row],[PEMBULATAN]]*O28</f>
        <v>10120</v>
      </c>
    </row>
    <row r="29" spans="1:16" ht="32.25" customHeight="1" x14ac:dyDescent="0.2">
      <c r="A29" s="94"/>
      <c r="B29" s="79"/>
      <c r="C29" s="77" t="s">
        <v>424</v>
      </c>
      <c r="D29" s="82" t="s">
        <v>55</v>
      </c>
      <c r="E29" s="13">
        <v>44415</v>
      </c>
      <c r="F29" s="80" t="s">
        <v>393</v>
      </c>
      <c r="G29" s="13">
        <v>44420</v>
      </c>
      <c r="H29" s="81" t="s">
        <v>394</v>
      </c>
      <c r="I29" s="16">
        <v>91</v>
      </c>
      <c r="J29" s="16">
        <v>42</v>
      </c>
      <c r="K29" s="16">
        <v>50</v>
      </c>
      <c r="L29" s="16">
        <v>2</v>
      </c>
      <c r="M29" s="87">
        <v>47.774999999999999</v>
      </c>
      <c r="N29" s="76">
        <v>48</v>
      </c>
      <c r="O29" s="67">
        <v>2530</v>
      </c>
      <c r="P29" s="68">
        <f>Table224523[[#This Row],[PEMBULATAN]]*O29</f>
        <v>121440</v>
      </c>
    </row>
    <row r="30" spans="1:16" ht="32.25" customHeight="1" x14ac:dyDescent="0.2">
      <c r="A30" s="94"/>
      <c r="B30" s="79"/>
      <c r="C30" s="77" t="s">
        <v>425</v>
      </c>
      <c r="D30" s="82" t="s">
        <v>55</v>
      </c>
      <c r="E30" s="13">
        <v>44415</v>
      </c>
      <c r="F30" s="80" t="s">
        <v>393</v>
      </c>
      <c r="G30" s="13">
        <v>44420</v>
      </c>
      <c r="H30" s="81" t="s">
        <v>394</v>
      </c>
      <c r="I30" s="16">
        <v>101</v>
      </c>
      <c r="J30" s="16">
        <v>17</v>
      </c>
      <c r="K30" s="16">
        <v>5</v>
      </c>
      <c r="L30" s="16">
        <v>2</v>
      </c>
      <c r="M30" s="87">
        <v>2.1462500000000002</v>
      </c>
      <c r="N30" s="76">
        <v>2</v>
      </c>
      <c r="O30" s="67">
        <v>2530</v>
      </c>
      <c r="P30" s="68">
        <f>Table224523[[#This Row],[PEMBULATAN]]*O30</f>
        <v>5060</v>
      </c>
    </row>
    <row r="31" spans="1:16" ht="32.25" customHeight="1" x14ac:dyDescent="0.2">
      <c r="A31" s="94"/>
      <c r="B31" s="79"/>
      <c r="C31" s="77" t="s">
        <v>426</v>
      </c>
      <c r="D31" s="82" t="s">
        <v>55</v>
      </c>
      <c r="E31" s="13">
        <v>44415</v>
      </c>
      <c r="F31" s="80" t="s">
        <v>393</v>
      </c>
      <c r="G31" s="13">
        <v>44420</v>
      </c>
      <c r="H31" s="81" t="s">
        <v>394</v>
      </c>
      <c r="I31" s="16">
        <v>54</v>
      </c>
      <c r="J31" s="16">
        <v>54</v>
      </c>
      <c r="K31" s="16">
        <v>9</v>
      </c>
      <c r="L31" s="16">
        <v>4</v>
      </c>
      <c r="M31" s="87">
        <v>6.5609999999999999</v>
      </c>
      <c r="N31" s="76">
        <v>7</v>
      </c>
      <c r="O31" s="67">
        <v>2530</v>
      </c>
      <c r="P31" s="68">
        <f>Table224523[[#This Row],[PEMBULATAN]]*O31</f>
        <v>17710</v>
      </c>
    </row>
    <row r="32" spans="1:16" ht="32.25" customHeight="1" x14ac:dyDescent="0.2">
      <c r="A32" s="94"/>
      <c r="B32" s="79"/>
      <c r="C32" s="77" t="s">
        <v>427</v>
      </c>
      <c r="D32" s="82" t="s">
        <v>55</v>
      </c>
      <c r="E32" s="13">
        <v>44415</v>
      </c>
      <c r="F32" s="80" t="s">
        <v>393</v>
      </c>
      <c r="G32" s="13">
        <v>44420</v>
      </c>
      <c r="H32" s="81" t="s">
        <v>394</v>
      </c>
      <c r="I32" s="16">
        <v>80</v>
      </c>
      <c r="J32" s="16">
        <v>67</v>
      </c>
      <c r="K32" s="16">
        <v>29</v>
      </c>
      <c r="L32" s="16">
        <v>15</v>
      </c>
      <c r="M32" s="87">
        <v>38.86</v>
      </c>
      <c r="N32" s="76">
        <v>39</v>
      </c>
      <c r="O32" s="67">
        <v>2530</v>
      </c>
      <c r="P32" s="68">
        <f>Table224523[[#This Row],[PEMBULATAN]]*O32</f>
        <v>98670</v>
      </c>
    </row>
    <row r="33" spans="1:16" ht="32.25" customHeight="1" x14ac:dyDescent="0.2">
      <c r="A33" s="94"/>
      <c r="B33" s="79"/>
      <c r="C33" s="77" t="s">
        <v>428</v>
      </c>
      <c r="D33" s="82" t="s">
        <v>55</v>
      </c>
      <c r="E33" s="13">
        <v>44415</v>
      </c>
      <c r="F33" s="80" t="s">
        <v>393</v>
      </c>
      <c r="G33" s="13">
        <v>44420</v>
      </c>
      <c r="H33" s="81" t="s">
        <v>394</v>
      </c>
      <c r="I33" s="16">
        <v>92</v>
      </c>
      <c r="J33" s="16">
        <v>51</v>
      </c>
      <c r="K33" s="16">
        <v>32</v>
      </c>
      <c r="L33" s="16">
        <v>16</v>
      </c>
      <c r="M33" s="87">
        <v>37.536000000000001</v>
      </c>
      <c r="N33" s="76">
        <v>38</v>
      </c>
      <c r="O33" s="67">
        <v>2530</v>
      </c>
      <c r="P33" s="68">
        <f>Table224523[[#This Row],[PEMBULATAN]]*O33</f>
        <v>96140</v>
      </c>
    </row>
    <row r="34" spans="1:16" ht="32.25" customHeight="1" x14ac:dyDescent="0.2">
      <c r="A34" s="94"/>
      <c r="B34" s="79"/>
      <c r="C34" s="77" t="s">
        <v>429</v>
      </c>
      <c r="D34" s="82" t="s">
        <v>55</v>
      </c>
      <c r="E34" s="13">
        <v>44415</v>
      </c>
      <c r="F34" s="80" t="s">
        <v>393</v>
      </c>
      <c r="G34" s="13">
        <v>44420</v>
      </c>
      <c r="H34" s="81" t="s">
        <v>394</v>
      </c>
      <c r="I34" s="16">
        <v>51</v>
      </c>
      <c r="J34" s="16">
        <v>56</v>
      </c>
      <c r="K34" s="16">
        <v>21</v>
      </c>
      <c r="L34" s="16">
        <v>5</v>
      </c>
      <c r="M34" s="87">
        <v>14.994</v>
      </c>
      <c r="N34" s="76">
        <v>15</v>
      </c>
      <c r="O34" s="67">
        <v>2530</v>
      </c>
      <c r="P34" s="68">
        <f>Table224523[[#This Row],[PEMBULATAN]]*O34</f>
        <v>37950</v>
      </c>
    </row>
    <row r="35" spans="1:16" ht="32.25" customHeight="1" x14ac:dyDescent="0.2">
      <c r="A35" s="94"/>
      <c r="B35" s="79"/>
      <c r="C35" s="77" t="s">
        <v>430</v>
      </c>
      <c r="D35" s="82" t="s">
        <v>55</v>
      </c>
      <c r="E35" s="13">
        <v>44415</v>
      </c>
      <c r="F35" s="80" t="s">
        <v>393</v>
      </c>
      <c r="G35" s="13">
        <v>44420</v>
      </c>
      <c r="H35" s="81" t="s">
        <v>394</v>
      </c>
      <c r="I35" s="16">
        <v>72</v>
      </c>
      <c r="J35" s="16">
        <v>61</v>
      </c>
      <c r="K35" s="16">
        <v>23</v>
      </c>
      <c r="L35" s="16">
        <v>21</v>
      </c>
      <c r="M35" s="87">
        <v>25.254000000000001</v>
      </c>
      <c r="N35" s="76">
        <v>25</v>
      </c>
      <c r="O35" s="67">
        <v>2530</v>
      </c>
      <c r="P35" s="68">
        <f>Table224523[[#This Row],[PEMBULATAN]]*O35</f>
        <v>63250</v>
      </c>
    </row>
    <row r="36" spans="1:16" ht="32.25" customHeight="1" x14ac:dyDescent="0.2">
      <c r="A36" s="94"/>
      <c r="B36" s="79"/>
      <c r="C36" s="77" t="s">
        <v>431</v>
      </c>
      <c r="D36" s="82" t="s">
        <v>55</v>
      </c>
      <c r="E36" s="13">
        <v>44415</v>
      </c>
      <c r="F36" s="80" t="s">
        <v>393</v>
      </c>
      <c r="G36" s="13">
        <v>44420</v>
      </c>
      <c r="H36" s="81" t="s">
        <v>394</v>
      </c>
      <c r="I36" s="16">
        <v>91</v>
      </c>
      <c r="J36" s="16">
        <v>60</v>
      </c>
      <c r="K36" s="16">
        <v>30</v>
      </c>
      <c r="L36" s="16">
        <v>21</v>
      </c>
      <c r="M36" s="87">
        <v>40.950000000000003</v>
      </c>
      <c r="N36" s="76">
        <v>41</v>
      </c>
      <c r="O36" s="67">
        <v>2530</v>
      </c>
      <c r="P36" s="68">
        <f>Table224523[[#This Row],[PEMBULATAN]]*O36</f>
        <v>103730</v>
      </c>
    </row>
    <row r="37" spans="1:16" ht="32.25" customHeight="1" x14ac:dyDescent="0.2">
      <c r="A37" s="94"/>
      <c r="B37" s="79"/>
      <c r="C37" s="77" t="s">
        <v>432</v>
      </c>
      <c r="D37" s="82" t="s">
        <v>55</v>
      </c>
      <c r="E37" s="13">
        <v>44415</v>
      </c>
      <c r="F37" s="80" t="s">
        <v>393</v>
      </c>
      <c r="G37" s="13">
        <v>44420</v>
      </c>
      <c r="H37" s="81" t="s">
        <v>394</v>
      </c>
      <c r="I37" s="16">
        <v>88</v>
      </c>
      <c r="J37" s="16">
        <v>51</v>
      </c>
      <c r="K37" s="16">
        <v>35</v>
      </c>
      <c r="L37" s="16">
        <v>17</v>
      </c>
      <c r="M37" s="87">
        <v>39.270000000000003</v>
      </c>
      <c r="N37" s="76">
        <v>39</v>
      </c>
      <c r="O37" s="67">
        <v>2530</v>
      </c>
      <c r="P37" s="68">
        <f>Table224523[[#This Row],[PEMBULATAN]]*O37</f>
        <v>98670</v>
      </c>
    </row>
    <row r="38" spans="1:16" ht="32.25" customHeight="1" x14ac:dyDescent="0.2">
      <c r="A38" s="94"/>
      <c r="B38" s="79"/>
      <c r="C38" s="77" t="s">
        <v>433</v>
      </c>
      <c r="D38" s="82" t="s">
        <v>55</v>
      </c>
      <c r="E38" s="13">
        <v>44415</v>
      </c>
      <c r="F38" s="80" t="s">
        <v>393</v>
      </c>
      <c r="G38" s="13">
        <v>44420</v>
      </c>
      <c r="H38" s="81" t="s">
        <v>394</v>
      </c>
      <c r="I38" s="16">
        <v>96</v>
      </c>
      <c r="J38" s="16">
        <v>53</v>
      </c>
      <c r="K38" s="16">
        <v>38</v>
      </c>
      <c r="L38" s="16">
        <v>18</v>
      </c>
      <c r="M38" s="87">
        <v>48.335999999999999</v>
      </c>
      <c r="N38" s="76">
        <v>49</v>
      </c>
      <c r="O38" s="67">
        <v>2530</v>
      </c>
      <c r="P38" s="68">
        <f>Table224523[[#This Row],[PEMBULATAN]]*O38</f>
        <v>123970</v>
      </c>
    </row>
    <row r="39" spans="1:16" ht="32.25" customHeight="1" x14ac:dyDescent="0.2">
      <c r="A39" s="94"/>
      <c r="B39" s="79"/>
      <c r="C39" s="77" t="s">
        <v>434</v>
      </c>
      <c r="D39" s="82" t="s">
        <v>55</v>
      </c>
      <c r="E39" s="13">
        <v>44415</v>
      </c>
      <c r="F39" s="80" t="s">
        <v>393</v>
      </c>
      <c r="G39" s="13">
        <v>44420</v>
      </c>
      <c r="H39" s="81" t="s">
        <v>394</v>
      </c>
      <c r="I39" s="16">
        <v>86</v>
      </c>
      <c r="J39" s="16">
        <v>51</v>
      </c>
      <c r="K39" s="16">
        <v>38</v>
      </c>
      <c r="L39" s="16">
        <v>17</v>
      </c>
      <c r="M39" s="87">
        <v>41.667000000000002</v>
      </c>
      <c r="N39" s="76">
        <v>42</v>
      </c>
      <c r="O39" s="67">
        <v>2530</v>
      </c>
      <c r="P39" s="68">
        <f>Table224523[[#This Row],[PEMBULATAN]]*O39</f>
        <v>106260</v>
      </c>
    </row>
    <row r="40" spans="1:16" ht="32.25" customHeight="1" x14ac:dyDescent="0.2">
      <c r="A40" s="94"/>
      <c r="B40" s="79"/>
      <c r="C40" s="77" t="s">
        <v>435</v>
      </c>
      <c r="D40" s="82" t="s">
        <v>55</v>
      </c>
      <c r="E40" s="13">
        <v>44415</v>
      </c>
      <c r="F40" s="80" t="s">
        <v>393</v>
      </c>
      <c r="G40" s="13">
        <v>44420</v>
      </c>
      <c r="H40" s="81" t="s">
        <v>394</v>
      </c>
      <c r="I40" s="16">
        <v>81</v>
      </c>
      <c r="J40" s="16">
        <v>53</v>
      </c>
      <c r="K40" s="16">
        <v>42</v>
      </c>
      <c r="L40" s="16">
        <v>17</v>
      </c>
      <c r="M40" s="87">
        <v>45.076500000000003</v>
      </c>
      <c r="N40" s="76">
        <v>45</v>
      </c>
      <c r="O40" s="67">
        <v>2530</v>
      </c>
      <c r="P40" s="68">
        <f>Table224523[[#This Row],[PEMBULATAN]]*O40</f>
        <v>113850</v>
      </c>
    </row>
    <row r="41" spans="1:16" ht="32.25" customHeight="1" x14ac:dyDescent="0.2">
      <c r="A41" s="94"/>
      <c r="B41" s="79"/>
      <c r="C41" s="77" t="s">
        <v>436</v>
      </c>
      <c r="D41" s="82" t="s">
        <v>55</v>
      </c>
      <c r="E41" s="13">
        <v>44415</v>
      </c>
      <c r="F41" s="80" t="s">
        <v>393</v>
      </c>
      <c r="G41" s="13">
        <v>44420</v>
      </c>
      <c r="H41" s="81" t="s">
        <v>394</v>
      </c>
      <c r="I41" s="16">
        <v>113</v>
      </c>
      <c r="J41" s="16">
        <v>60</v>
      </c>
      <c r="K41" s="16">
        <v>20</v>
      </c>
      <c r="L41" s="16">
        <v>12</v>
      </c>
      <c r="M41" s="87">
        <v>33.9</v>
      </c>
      <c r="N41" s="76">
        <v>34</v>
      </c>
      <c r="O41" s="67">
        <v>2530</v>
      </c>
      <c r="P41" s="68">
        <f>Table224523[[#This Row],[PEMBULATAN]]*O41</f>
        <v>86020</v>
      </c>
    </row>
    <row r="42" spans="1:16" ht="32.25" customHeight="1" x14ac:dyDescent="0.2">
      <c r="A42" s="94"/>
      <c r="B42" s="79"/>
      <c r="C42" s="77" t="s">
        <v>437</v>
      </c>
      <c r="D42" s="82" t="s">
        <v>55</v>
      </c>
      <c r="E42" s="13">
        <v>44415</v>
      </c>
      <c r="F42" s="80" t="s">
        <v>393</v>
      </c>
      <c r="G42" s="13">
        <v>44420</v>
      </c>
      <c r="H42" s="81" t="s">
        <v>394</v>
      </c>
      <c r="I42" s="16">
        <v>94</v>
      </c>
      <c r="J42" s="16">
        <v>52</v>
      </c>
      <c r="K42" s="16">
        <v>40</v>
      </c>
      <c r="L42" s="16">
        <v>20</v>
      </c>
      <c r="M42" s="87">
        <v>48.88</v>
      </c>
      <c r="N42" s="76">
        <v>49</v>
      </c>
      <c r="O42" s="67">
        <v>2530</v>
      </c>
      <c r="P42" s="68">
        <f>Table224523[[#This Row],[PEMBULATAN]]*O42</f>
        <v>123970</v>
      </c>
    </row>
    <row r="43" spans="1:16" ht="32.25" customHeight="1" x14ac:dyDescent="0.2">
      <c r="A43" s="94"/>
      <c r="B43" s="79"/>
      <c r="C43" s="77" t="s">
        <v>438</v>
      </c>
      <c r="D43" s="82" t="s">
        <v>55</v>
      </c>
      <c r="E43" s="13">
        <v>44415</v>
      </c>
      <c r="F43" s="80" t="s">
        <v>393</v>
      </c>
      <c r="G43" s="13">
        <v>44420</v>
      </c>
      <c r="H43" s="81" t="s">
        <v>394</v>
      </c>
      <c r="I43" s="16">
        <v>82</v>
      </c>
      <c r="J43" s="16">
        <v>54</v>
      </c>
      <c r="K43" s="16">
        <v>34</v>
      </c>
      <c r="L43" s="16">
        <v>28</v>
      </c>
      <c r="M43" s="87">
        <v>37.637999999999998</v>
      </c>
      <c r="N43" s="76">
        <v>38</v>
      </c>
      <c r="O43" s="67">
        <v>2530</v>
      </c>
      <c r="P43" s="68">
        <f>Table224523[[#This Row],[PEMBULATAN]]*O43</f>
        <v>96140</v>
      </c>
    </row>
    <row r="44" spans="1:16" ht="32.25" customHeight="1" x14ac:dyDescent="0.2">
      <c r="A44" s="94"/>
      <c r="B44" s="79"/>
      <c r="C44" s="77" t="s">
        <v>439</v>
      </c>
      <c r="D44" s="82" t="s">
        <v>55</v>
      </c>
      <c r="E44" s="13">
        <v>44415</v>
      </c>
      <c r="F44" s="80" t="s">
        <v>393</v>
      </c>
      <c r="G44" s="13">
        <v>44420</v>
      </c>
      <c r="H44" s="81" t="s">
        <v>394</v>
      </c>
      <c r="I44" s="16">
        <v>100</v>
      </c>
      <c r="J44" s="16">
        <v>30</v>
      </c>
      <c r="K44" s="16">
        <v>20</v>
      </c>
      <c r="L44" s="16">
        <v>1</v>
      </c>
      <c r="M44" s="87">
        <v>15</v>
      </c>
      <c r="N44" s="76">
        <v>15</v>
      </c>
      <c r="O44" s="67">
        <v>2530</v>
      </c>
      <c r="P44" s="68">
        <f>Table224523[[#This Row],[PEMBULATAN]]*O44</f>
        <v>37950</v>
      </c>
    </row>
    <row r="45" spans="1:16" ht="32.25" customHeight="1" x14ac:dyDescent="0.2">
      <c r="A45" s="94"/>
      <c r="B45" s="79"/>
      <c r="C45" s="77" t="s">
        <v>440</v>
      </c>
      <c r="D45" s="82" t="s">
        <v>55</v>
      </c>
      <c r="E45" s="13">
        <v>44415</v>
      </c>
      <c r="F45" s="80" t="s">
        <v>393</v>
      </c>
      <c r="G45" s="13">
        <v>44420</v>
      </c>
      <c r="H45" s="81" t="s">
        <v>394</v>
      </c>
      <c r="I45" s="16">
        <v>145</v>
      </c>
      <c r="J45" s="16">
        <v>36</v>
      </c>
      <c r="K45" s="16">
        <v>20</v>
      </c>
      <c r="L45" s="16">
        <v>20</v>
      </c>
      <c r="M45" s="87">
        <v>26.1</v>
      </c>
      <c r="N45" s="76">
        <v>26</v>
      </c>
      <c r="O45" s="67">
        <v>2530</v>
      </c>
      <c r="P45" s="68">
        <f>Table224523[[#This Row],[PEMBULATAN]]*O45</f>
        <v>65780</v>
      </c>
    </row>
    <row r="46" spans="1:16" ht="32.25" customHeight="1" x14ac:dyDescent="0.2">
      <c r="A46" s="94"/>
      <c r="B46" s="79"/>
      <c r="C46" s="77" t="s">
        <v>441</v>
      </c>
      <c r="D46" s="82" t="s">
        <v>55</v>
      </c>
      <c r="E46" s="13">
        <v>44415</v>
      </c>
      <c r="F46" s="80" t="s">
        <v>393</v>
      </c>
      <c r="G46" s="13">
        <v>44420</v>
      </c>
      <c r="H46" s="81" t="s">
        <v>394</v>
      </c>
      <c r="I46" s="16">
        <v>60</v>
      </c>
      <c r="J46" s="16">
        <v>40</v>
      </c>
      <c r="K46" s="16">
        <v>15</v>
      </c>
      <c r="L46" s="16">
        <v>4</v>
      </c>
      <c r="M46" s="87">
        <v>9</v>
      </c>
      <c r="N46" s="76">
        <v>9</v>
      </c>
      <c r="O46" s="67">
        <v>2530</v>
      </c>
      <c r="P46" s="68">
        <f>Table224523[[#This Row],[PEMBULATAN]]*O46</f>
        <v>22770</v>
      </c>
    </row>
    <row r="47" spans="1:16" ht="32.25" customHeight="1" x14ac:dyDescent="0.2">
      <c r="A47" s="94"/>
      <c r="B47" s="79"/>
      <c r="C47" s="77" t="s">
        <v>442</v>
      </c>
      <c r="D47" s="82" t="s">
        <v>55</v>
      </c>
      <c r="E47" s="13">
        <v>44415</v>
      </c>
      <c r="F47" s="80" t="s">
        <v>393</v>
      </c>
      <c r="G47" s="13">
        <v>44420</v>
      </c>
      <c r="H47" s="81" t="s">
        <v>394</v>
      </c>
      <c r="I47" s="16">
        <v>60</v>
      </c>
      <c r="J47" s="16">
        <v>50</v>
      </c>
      <c r="K47" s="16">
        <v>18</v>
      </c>
      <c r="L47" s="16">
        <v>8</v>
      </c>
      <c r="M47" s="87">
        <v>13.5</v>
      </c>
      <c r="N47" s="76">
        <v>14</v>
      </c>
      <c r="O47" s="67">
        <v>2530</v>
      </c>
      <c r="P47" s="68">
        <f>Table224523[[#This Row],[PEMBULATAN]]*O47</f>
        <v>35420</v>
      </c>
    </row>
    <row r="48" spans="1:16" ht="32.25" customHeight="1" x14ac:dyDescent="0.2">
      <c r="A48" s="94"/>
      <c r="B48" s="79"/>
      <c r="C48" s="77" t="s">
        <v>443</v>
      </c>
      <c r="D48" s="82" t="s">
        <v>55</v>
      </c>
      <c r="E48" s="13">
        <v>44415</v>
      </c>
      <c r="F48" s="80" t="s">
        <v>393</v>
      </c>
      <c r="G48" s="13">
        <v>44420</v>
      </c>
      <c r="H48" s="81" t="s">
        <v>394</v>
      </c>
      <c r="I48" s="16">
        <v>81</v>
      </c>
      <c r="J48" s="16">
        <v>63</v>
      </c>
      <c r="K48" s="16">
        <v>20</v>
      </c>
      <c r="L48" s="16">
        <v>13</v>
      </c>
      <c r="M48" s="87">
        <v>25.515000000000001</v>
      </c>
      <c r="N48" s="76">
        <v>26</v>
      </c>
      <c r="O48" s="67">
        <v>2530</v>
      </c>
      <c r="P48" s="68">
        <f>Table224523[[#This Row],[PEMBULATAN]]*O48</f>
        <v>65780</v>
      </c>
    </row>
    <row r="49" spans="1:16" ht="32.25" customHeight="1" x14ac:dyDescent="0.2">
      <c r="A49" s="94"/>
      <c r="B49" s="79"/>
      <c r="C49" s="77" t="s">
        <v>444</v>
      </c>
      <c r="D49" s="82" t="s">
        <v>55</v>
      </c>
      <c r="E49" s="13">
        <v>44415</v>
      </c>
      <c r="F49" s="80" t="s">
        <v>393</v>
      </c>
      <c r="G49" s="13">
        <v>44420</v>
      </c>
      <c r="H49" s="81" t="s">
        <v>394</v>
      </c>
      <c r="I49" s="16">
        <v>52</v>
      </c>
      <c r="J49" s="16">
        <v>52</v>
      </c>
      <c r="K49" s="16">
        <v>25</v>
      </c>
      <c r="L49" s="16">
        <v>3</v>
      </c>
      <c r="M49" s="87">
        <v>16.899999999999999</v>
      </c>
      <c r="N49" s="76">
        <v>17</v>
      </c>
      <c r="O49" s="67">
        <v>2530</v>
      </c>
      <c r="P49" s="68">
        <f>Table224523[[#This Row],[PEMBULATAN]]*O49</f>
        <v>43010</v>
      </c>
    </row>
    <row r="50" spans="1:16" ht="32.25" customHeight="1" x14ac:dyDescent="0.2">
      <c r="A50" s="94"/>
      <c r="B50" s="79"/>
      <c r="C50" s="77" t="s">
        <v>445</v>
      </c>
      <c r="D50" s="82" t="s">
        <v>55</v>
      </c>
      <c r="E50" s="13">
        <v>44415</v>
      </c>
      <c r="F50" s="80" t="s">
        <v>393</v>
      </c>
      <c r="G50" s="13">
        <v>44420</v>
      </c>
      <c r="H50" s="81" t="s">
        <v>394</v>
      </c>
      <c r="I50" s="16">
        <v>63</v>
      </c>
      <c r="J50" s="16">
        <v>55</v>
      </c>
      <c r="K50" s="16">
        <v>31</v>
      </c>
      <c r="L50" s="16">
        <v>17</v>
      </c>
      <c r="M50" s="87">
        <v>26.853750000000002</v>
      </c>
      <c r="N50" s="76">
        <v>27</v>
      </c>
      <c r="O50" s="67">
        <v>2530</v>
      </c>
      <c r="P50" s="68">
        <f>Table224523[[#This Row],[PEMBULATAN]]*O50</f>
        <v>68310</v>
      </c>
    </row>
    <row r="51" spans="1:16" ht="32.25" customHeight="1" x14ac:dyDescent="0.2">
      <c r="A51" s="94"/>
      <c r="B51" s="79"/>
      <c r="C51" s="77" t="s">
        <v>446</v>
      </c>
      <c r="D51" s="82" t="s">
        <v>55</v>
      </c>
      <c r="E51" s="13">
        <v>44415</v>
      </c>
      <c r="F51" s="80" t="s">
        <v>393</v>
      </c>
      <c r="G51" s="13">
        <v>44420</v>
      </c>
      <c r="H51" s="81" t="s">
        <v>394</v>
      </c>
      <c r="I51" s="16">
        <v>88</v>
      </c>
      <c r="J51" s="16">
        <v>61</v>
      </c>
      <c r="K51" s="16">
        <v>22</v>
      </c>
      <c r="L51" s="16">
        <v>13</v>
      </c>
      <c r="M51" s="87">
        <v>29.524000000000001</v>
      </c>
      <c r="N51" s="76">
        <v>30</v>
      </c>
      <c r="O51" s="67">
        <v>2530</v>
      </c>
      <c r="P51" s="68">
        <f>Table224523[[#This Row],[PEMBULATAN]]*O51</f>
        <v>75900</v>
      </c>
    </row>
    <row r="52" spans="1:16" ht="32.25" customHeight="1" x14ac:dyDescent="0.2">
      <c r="A52" s="94"/>
      <c r="B52" s="79"/>
      <c r="C52" s="77" t="s">
        <v>447</v>
      </c>
      <c r="D52" s="82" t="s">
        <v>55</v>
      </c>
      <c r="E52" s="13">
        <v>44415</v>
      </c>
      <c r="F52" s="80" t="s">
        <v>393</v>
      </c>
      <c r="G52" s="13">
        <v>44420</v>
      </c>
      <c r="H52" s="81" t="s">
        <v>394</v>
      </c>
      <c r="I52" s="16">
        <v>90</v>
      </c>
      <c r="J52" s="16">
        <v>53</v>
      </c>
      <c r="K52" s="16">
        <v>38</v>
      </c>
      <c r="L52" s="16">
        <v>9</v>
      </c>
      <c r="M52" s="87">
        <v>45.314999999999998</v>
      </c>
      <c r="N52" s="76">
        <v>46</v>
      </c>
      <c r="O52" s="67">
        <v>2530</v>
      </c>
      <c r="P52" s="68">
        <f>Table224523[[#This Row],[PEMBULATAN]]*O52</f>
        <v>116380</v>
      </c>
    </row>
    <row r="53" spans="1:16" ht="32.25" customHeight="1" x14ac:dyDescent="0.2">
      <c r="A53" s="94"/>
      <c r="B53" s="79"/>
      <c r="C53" s="77" t="s">
        <v>448</v>
      </c>
      <c r="D53" s="82" t="s">
        <v>55</v>
      </c>
      <c r="E53" s="13">
        <v>44415</v>
      </c>
      <c r="F53" s="80" t="s">
        <v>393</v>
      </c>
      <c r="G53" s="13">
        <v>44420</v>
      </c>
      <c r="H53" s="81" t="s">
        <v>394</v>
      </c>
      <c r="I53" s="16">
        <v>73</v>
      </c>
      <c r="J53" s="16">
        <v>53</v>
      </c>
      <c r="K53" s="16">
        <v>26</v>
      </c>
      <c r="L53" s="16">
        <v>19</v>
      </c>
      <c r="M53" s="87">
        <v>25.148499999999999</v>
      </c>
      <c r="N53" s="76">
        <v>25</v>
      </c>
      <c r="O53" s="67">
        <v>2530</v>
      </c>
      <c r="P53" s="68">
        <f>Table224523[[#This Row],[PEMBULATAN]]*O53</f>
        <v>63250</v>
      </c>
    </row>
    <row r="54" spans="1:16" ht="32.25" customHeight="1" x14ac:dyDescent="0.2">
      <c r="A54" s="94"/>
      <c r="B54" s="79"/>
      <c r="C54" s="77" t="s">
        <v>449</v>
      </c>
      <c r="D54" s="82" t="s">
        <v>55</v>
      </c>
      <c r="E54" s="13">
        <v>44415</v>
      </c>
      <c r="F54" s="80" t="s">
        <v>393</v>
      </c>
      <c r="G54" s="13">
        <v>44420</v>
      </c>
      <c r="H54" s="81" t="s">
        <v>394</v>
      </c>
      <c r="I54" s="16">
        <v>91</v>
      </c>
      <c r="J54" s="16">
        <v>58</v>
      </c>
      <c r="K54" s="16">
        <v>30</v>
      </c>
      <c r="L54" s="16">
        <v>23</v>
      </c>
      <c r="M54" s="87">
        <v>39.585000000000001</v>
      </c>
      <c r="N54" s="76">
        <v>40</v>
      </c>
      <c r="O54" s="67">
        <v>2530</v>
      </c>
      <c r="P54" s="68">
        <f>Table224523[[#This Row],[PEMBULATAN]]*O54</f>
        <v>101200</v>
      </c>
    </row>
    <row r="55" spans="1:16" ht="32.25" customHeight="1" x14ac:dyDescent="0.2">
      <c r="A55" s="94"/>
      <c r="B55" s="79"/>
      <c r="C55" s="77" t="s">
        <v>450</v>
      </c>
      <c r="D55" s="82" t="s">
        <v>55</v>
      </c>
      <c r="E55" s="13">
        <v>44415</v>
      </c>
      <c r="F55" s="80" t="s">
        <v>393</v>
      </c>
      <c r="G55" s="13">
        <v>44420</v>
      </c>
      <c r="H55" s="81" t="s">
        <v>394</v>
      </c>
      <c r="I55" s="16">
        <v>51</v>
      </c>
      <c r="J55" s="16">
        <v>31</v>
      </c>
      <c r="K55" s="16">
        <v>22</v>
      </c>
      <c r="L55" s="16">
        <v>7</v>
      </c>
      <c r="M55" s="87">
        <v>8.6954999999999991</v>
      </c>
      <c r="N55" s="76">
        <v>9</v>
      </c>
      <c r="O55" s="67">
        <v>2530</v>
      </c>
      <c r="P55" s="68">
        <f>Table224523[[#This Row],[PEMBULATAN]]*O55</f>
        <v>22770</v>
      </c>
    </row>
    <row r="56" spans="1:16" ht="32.25" customHeight="1" x14ac:dyDescent="0.2">
      <c r="A56" s="94"/>
      <c r="B56" s="79"/>
      <c r="C56" s="77" t="s">
        <v>451</v>
      </c>
      <c r="D56" s="82" t="s">
        <v>55</v>
      </c>
      <c r="E56" s="13">
        <v>44415</v>
      </c>
      <c r="F56" s="80" t="s">
        <v>393</v>
      </c>
      <c r="G56" s="13">
        <v>44420</v>
      </c>
      <c r="H56" s="81" t="s">
        <v>394</v>
      </c>
      <c r="I56" s="16">
        <v>100</v>
      </c>
      <c r="J56" s="16">
        <v>50</v>
      </c>
      <c r="K56" s="16">
        <v>35</v>
      </c>
      <c r="L56" s="16">
        <v>27</v>
      </c>
      <c r="M56" s="87">
        <v>43.75</v>
      </c>
      <c r="N56" s="76">
        <v>44</v>
      </c>
      <c r="O56" s="67">
        <v>2530</v>
      </c>
      <c r="P56" s="68">
        <f>Table224523[[#This Row],[PEMBULATAN]]*O56</f>
        <v>111320</v>
      </c>
    </row>
    <row r="57" spans="1:16" ht="32.25" customHeight="1" x14ac:dyDescent="0.2">
      <c r="A57" s="94"/>
      <c r="B57" s="79"/>
      <c r="C57" s="77" t="s">
        <v>452</v>
      </c>
      <c r="D57" s="82" t="s">
        <v>55</v>
      </c>
      <c r="E57" s="13">
        <v>44415</v>
      </c>
      <c r="F57" s="80" t="s">
        <v>393</v>
      </c>
      <c r="G57" s="13">
        <v>44420</v>
      </c>
      <c r="H57" s="81" t="s">
        <v>394</v>
      </c>
      <c r="I57" s="16">
        <v>47</v>
      </c>
      <c r="J57" s="16">
        <v>45</v>
      </c>
      <c r="K57" s="16">
        <v>42</v>
      </c>
      <c r="L57" s="16">
        <v>12</v>
      </c>
      <c r="M57" s="87">
        <v>22.2075</v>
      </c>
      <c r="N57" s="76">
        <v>22</v>
      </c>
      <c r="O57" s="67">
        <v>2530</v>
      </c>
      <c r="P57" s="68">
        <f>Table224523[[#This Row],[PEMBULATAN]]*O57</f>
        <v>55660</v>
      </c>
    </row>
    <row r="58" spans="1:16" ht="32.25" customHeight="1" x14ac:dyDescent="0.2">
      <c r="A58" s="94"/>
      <c r="B58" s="79"/>
      <c r="C58" s="77" t="s">
        <v>453</v>
      </c>
      <c r="D58" s="82" t="s">
        <v>55</v>
      </c>
      <c r="E58" s="13">
        <v>44415</v>
      </c>
      <c r="F58" s="80" t="s">
        <v>393</v>
      </c>
      <c r="G58" s="13">
        <v>44420</v>
      </c>
      <c r="H58" s="81" t="s">
        <v>394</v>
      </c>
      <c r="I58" s="16">
        <v>94</v>
      </c>
      <c r="J58" s="16">
        <v>57</v>
      </c>
      <c r="K58" s="16">
        <v>25</v>
      </c>
      <c r="L58" s="16">
        <v>7</v>
      </c>
      <c r="M58" s="87">
        <v>33.487499999999997</v>
      </c>
      <c r="N58" s="76">
        <v>34</v>
      </c>
      <c r="O58" s="67">
        <v>2530</v>
      </c>
      <c r="P58" s="68">
        <f>Table224523[[#This Row],[PEMBULATAN]]*O58</f>
        <v>86020</v>
      </c>
    </row>
    <row r="59" spans="1:16" ht="32.25" customHeight="1" x14ac:dyDescent="0.2">
      <c r="A59" s="94"/>
      <c r="B59" s="79"/>
      <c r="C59" s="77" t="s">
        <v>454</v>
      </c>
      <c r="D59" s="82" t="s">
        <v>55</v>
      </c>
      <c r="E59" s="13">
        <v>44415</v>
      </c>
      <c r="F59" s="80" t="s">
        <v>393</v>
      </c>
      <c r="G59" s="13">
        <v>44420</v>
      </c>
      <c r="H59" s="81" t="s">
        <v>394</v>
      </c>
      <c r="I59" s="16">
        <v>46</v>
      </c>
      <c r="J59" s="16">
        <v>40</v>
      </c>
      <c r="K59" s="16">
        <v>15</v>
      </c>
      <c r="L59" s="16">
        <v>6</v>
      </c>
      <c r="M59" s="87">
        <v>6.9</v>
      </c>
      <c r="N59" s="76">
        <v>7</v>
      </c>
      <c r="O59" s="67">
        <v>2530</v>
      </c>
      <c r="P59" s="68">
        <f>Table224523[[#This Row],[PEMBULATAN]]*O59</f>
        <v>17710</v>
      </c>
    </row>
    <row r="60" spans="1:16" ht="32.25" customHeight="1" x14ac:dyDescent="0.2">
      <c r="A60" s="94"/>
      <c r="B60" s="79"/>
      <c r="C60" s="77" t="s">
        <v>455</v>
      </c>
      <c r="D60" s="82" t="s">
        <v>55</v>
      </c>
      <c r="E60" s="13">
        <v>44415</v>
      </c>
      <c r="F60" s="80" t="s">
        <v>393</v>
      </c>
      <c r="G60" s="13">
        <v>44420</v>
      </c>
      <c r="H60" s="81" t="s">
        <v>394</v>
      </c>
      <c r="I60" s="16">
        <v>81</v>
      </c>
      <c r="J60" s="16">
        <v>58</v>
      </c>
      <c r="K60" s="16">
        <v>30</v>
      </c>
      <c r="L60" s="16">
        <v>15</v>
      </c>
      <c r="M60" s="87">
        <v>35.234999999999999</v>
      </c>
      <c r="N60" s="76">
        <v>35</v>
      </c>
      <c r="O60" s="67">
        <v>2530</v>
      </c>
      <c r="P60" s="68">
        <f>Table224523[[#This Row],[PEMBULATAN]]*O60</f>
        <v>88550</v>
      </c>
    </row>
    <row r="61" spans="1:16" ht="32.25" customHeight="1" x14ac:dyDescent="0.2">
      <c r="A61" s="94"/>
      <c r="B61" s="79"/>
      <c r="C61" s="77" t="s">
        <v>456</v>
      </c>
      <c r="D61" s="82" t="s">
        <v>55</v>
      </c>
      <c r="E61" s="13">
        <v>44415</v>
      </c>
      <c r="F61" s="80" t="s">
        <v>393</v>
      </c>
      <c r="G61" s="13">
        <v>44420</v>
      </c>
      <c r="H61" s="81" t="s">
        <v>394</v>
      </c>
      <c r="I61" s="16">
        <v>90</v>
      </c>
      <c r="J61" s="16">
        <v>52</v>
      </c>
      <c r="K61" s="16">
        <v>34</v>
      </c>
      <c r="L61" s="16">
        <v>15</v>
      </c>
      <c r="M61" s="87">
        <v>39.78</v>
      </c>
      <c r="N61" s="76">
        <v>40</v>
      </c>
      <c r="O61" s="67">
        <v>2530</v>
      </c>
      <c r="P61" s="68">
        <f>Table224523[[#This Row],[PEMBULATAN]]*O61</f>
        <v>101200</v>
      </c>
    </row>
    <row r="62" spans="1:16" ht="32.25" customHeight="1" x14ac:dyDescent="0.2">
      <c r="A62" s="94"/>
      <c r="B62" s="79"/>
      <c r="C62" s="77" t="s">
        <v>457</v>
      </c>
      <c r="D62" s="82" t="s">
        <v>55</v>
      </c>
      <c r="E62" s="13">
        <v>44415</v>
      </c>
      <c r="F62" s="80" t="s">
        <v>393</v>
      </c>
      <c r="G62" s="13">
        <v>44420</v>
      </c>
      <c r="H62" s="81" t="s">
        <v>394</v>
      </c>
      <c r="I62" s="16">
        <v>100</v>
      </c>
      <c r="J62" s="16">
        <v>60</v>
      </c>
      <c r="K62" s="16">
        <v>40</v>
      </c>
      <c r="L62" s="16">
        <v>15</v>
      </c>
      <c r="M62" s="87">
        <v>60</v>
      </c>
      <c r="N62" s="76">
        <v>60</v>
      </c>
      <c r="O62" s="67">
        <v>2530</v>
      </c>
      <c r="P62" s="68">
        <f>Table224523[[#This Row],[PEMBULATAN]]*O62</f>
        <v>151800</v>
      </c>
    </row>
    <row r="63" spans="1:16" ht="32.25" customHeight="1" x14ac:dyDescent="0.2">
      <c r="A63" s="94"/>
      <c r="B63" s="79"/>
      <c r="C63" s="77" t="s">
        <v>458</v>
      </c>
      <c r="D63" s="82" t="s">
        <v>55</v>
      </c>
      <c r="E63" s="13">
        <v>44415</v>
      </c>
      <c r="F63" s="80" t="s">
        <v>393</v>
      </c>
      <c r="G63" s="13">
        <v>44420</v>
      </c>
      <c r="H63" s="81" t="s">
        <v>394</v>
      </c>
      <c r="I63" s="16">
        <v>73</v>
      </c>
      <c r="J63" s="16">
        <v>51</v>
      </c>
      <c r="K63" s="16">
        <v>28</v>
      </c>
      <c r="L63" s="16">
        <v>9</v>
      </c>
      <c r="M63" s="87">
        <v>26.061</v>
      </c>
      <c r="N63" s="76">
        <v>26</v>
      </c>
      <c r="O63" s="67">
        <v>2530</v>
      </c>
      <c r="P63" s="68">
        <f>Table224523[[#This Row],[PEMBULATAN]]*O63</f>
        <v>65780</v>
      </c>
    </row>
    <row r="64" spans="1:16" ht="32.25" customHeight="1" x14ac:dyDescent="0.2">
      <c r="A64" s="94"/>
      <c r="B64" s="79"/>
      <c r="C64" s="77" t="s">
        <v>459</v>
      </c>
      <c r="D64" s="82" t="s">
        <v>55</v>
      </c>
      <c r="E64" s="13">
        <v>44415</v>
      </c>
      <c r="F64" s="80" t="s">
        <v>393</v>
      </c>
      <c r="G64" s="13">
        <v>44420</v>
      </c>
      <c r="H64" s="81" t="s">
        <v>394</v>
      </c>
      <c r="I64" s="16">
        <v>40</v>
      </c>
      <c r="J64" s="16">
        <v>40</v>
      </c>
      <c r="K64" s="16">
        <v>6</v>
      </c>
      <c r="L64" s="16">
        <v>2</v>
      </c>
      <c r="M64" s="87">
        <v>2.4</v>
      </c>
      <c r="N64" s="76">
        <v>3</v>
      </c>
      <c r="O64" s="67">
        <v>2530</v>
      </c>
      <c r="P64" s="68">
        <f>Table224523[[#This Row],[PEMBULATAN]]*O64</f>
        <v>7590</v>
      </c>
    </row>
    <row r="65" spans="1:16" ht="32.25" customHeight="1" x14ac:dyDescent="0.2">
      <c r="A65" s="94"/>
      <c r="B65" s="79"/>
      <c r="C65" s="77" t="s">
        <v>460</v>
      </c>
      <c r="D65" s="82" t="s">
        <v>55</v>
      </c>
      <c r="E65" s="13">
        <v>44415</v>
      </c>
      <c r="F65" s="80" t="s">
        <v>393</v>
      </c>
      <c r="G65" s="13">
        <v>44420</v>
      </c>
      <c r="H65" s="81" t="s">
        <v>394</v>
      </c>
      <c r="I65" s="16">
        <v>56</v>
      </c>
      <c r="J65" s="16">
        <v>53</v>
      </c>
      <c r="K65" s="16">
        <v>30</v>
      </c>
      <c r="L65" s="16">
        <v>17</v>
      </c>
      <c r="M65" s="87">
        <v>22.26</v>
      </c>
      <c r="N65" s="76">
        <v>22</v>
      </c>
      <c r="O65" s="67">
        <v>2530</v>
      </c>
      <c r="P65" s="68">
        <f>Table224523[[#This Row],[PEMBULATAN]]*O65</f>
        <v>55660</v>
      </c>
    </row>
    <row r="66" spans="1:16" ht="32.25" customHeight="1" x14ac:dyDescent="0.2">
      <c r="A66" s="94"/>
      <c r="B66" s="79"/>
      <c r="C66" s="77" t="s">
        <v>461</v>
      </c>
      <c r="D66" s="82" t="s">
        <v>55</v>
      </c>
      <c r="E66" s="13">
        <v>44415</v>
      </c>
      <c r="F66" s="80" t="s">
        <v>393</v>
      </c>
      <c r="G66" s="13">
        <v>44420</v>
      </c>
      <c r="H66" s="81" t="s">
        <v>394</v>
      </c>
      <c r="I66" s="16">
        <v>72</v>
      </c>
      <c r="J66" s="16">
        <v>54</v>
      </c>
      <c r="K66" s="16">
        <v>30</v>
      </c>
      <c r="L66" s="16">
        <v>11</v>
      </c>
      <c r="M66" s="87">
        <v>29.16</v>
      </c>
      <c r="N66" s="76">
        <v>29</v>
      </c>
      <c r="O66" s="67">
        <v>2530</v>
      </c>
      <c r="P66" s="68">
        <f>Table224523[[#This Row],[PEMBULATAN]]*O66</f>
        <v>73370</v>
      </c>
    </row>
    <row r="67" spans="1:16" ht="32.25" customHeight="1" x14ac:dyDescent="0.2">
      <c r="A67" s="94"/>
      <c r="B67" s="79"/>
      <c r="C67" s="77" t="s">
        <v>462</v>
      </c>
      <c r="D67" s="82" t="s">
        <v>55</v>
      </c>
      <c r="E67" s="13">
        <v>44415</v>
      </c>
      <c r="F67" s="80" t="s">
        <v>393</v>
      </c>
      <c r="G67" s="13">
        <v>44420</v>
      </c>
      <c r="H67" s="81" t="s">
        <v>394</v>
      </c>
      <c r="I67" s="16">
        <v>56</v>
      </c>
      <c r="J67" s="16">
        <v>36</v>
      </c>
      <c r="K67" s="16">
        <v>30</v>
      </c>
      <c r="L67" s="16">
        <v>3</v>
      </c>
      <c r="M67" s="87">
        <v>15.12</v>
      </c>
      <c r="N67" s="76">
        <v>15</v>
      </c>
      <c r="O67" s="67">
        <v>2530</v>
      </c>
      <c r="P67" s="68">
        <f>Table224523[[#This Row],[PEMBULATAN]]*O67</f>
        <v>37950</v>
      </c>
    </row>
    <row r="68" spans="1:16" ht="32.25" customHeight="1" x14ac:dyDescent="0.2">
      <c r="A68" s="94"/>
      <c r="B68" s="79"/>
      <c r="C68" s="77" t="s">
        <v>463</v>
      </c>
      <c r="D68" s="82" t="s">
        <v>55</v>
      </c>
      <c r="E68" s="13">
        <v>44415</v>
      </c>
      <c r="F68" s="80" t="s">
        <v>393</v>
      </c>
      <c r="G68" s="13">
        <v>44420</v>
      </c>
      <c r="H68" s="81" t="s">
        <v>394</v>
      </c>
      <c r="I68" s="16">
        <v>61</v>
      </c>
      <c r="J68" s="16">
        <v>32</v>
      </c>
      <c r="K68" s="16">
        <v>19</v>
      </c>
      <c r="L68" s="16">
        <v>4</v>
      </c>
      <c r="M68" s="87">
        <v>9.2720000000000002</v>
      </c>
      <c r="N68" s="76">
        <v>9</v>
      </c>
      <c r="O68" s="67">
        <v>2530</v>
      </c>
      <c r="P68" s="68">
        <f>Table224523[[#This Row],[PEMBULATAN]]*O68</f>
        <v>22770</v>
      </c>
    </row>
    <row r="69" spans="1:16" ht="32.25" customHeight="1" x14ac:dyDescent="0.2">
      <c r="A69" s="94"/>
      <c r="B69" s="79"/>
      <c r="C69" s="77" t="s">
        <v>464</v>
      </c>
      <c r="D69" s="82" t="s">
        <v>55</v>
      </c>
      <c r="E69" s="13">
        <v>44415</v>
      </c>
      <c r="F69" s="80" t="s">
        <v>393</v>
      </c>
      <c r="G69" s="13">
        <v>44420</v>
      </c>
      <c r="H69" s="81" t="s">
        <v>394</v>
      </c>
      <c r="I69" s="16">
        <v>87</v>
      </c>
      <c r="J69" s="16">
        <v>60</v>
      </c>
      <c r="K69" s="16">
        <v>30</v>
      </c>
      <c r="L69" s="16">
        <v>19</v>
      </c>
      <c r="M69" s="87">
        <v>39.15</v>
      </c>
      <c r="N69" s="76">
        <v>39</v>
      </c>
      <c r="O69" s="67">
        <v>2530</v>
      </c>
      <c r="P69" s="68">
        <f>Table224523[[#This Row],[PEMBULATAN]]*O69</f>
        <v>98670</v>
      </c>
    </row>
    <row r="70" spans="1:16" ht="32.25" customHeight="1" x14ac:dyDescent="0.2">
      <c r="A70" s="94"/>
      <c r="B70" s="79"/>
      <c r="C70" s="77" t="s">
        <v>465</v>
      </c>
      <c r="D70" s="82" t="s">
        <v>55</v>
      </c>
      <c r="E70" s="13">
        <v>44415</v>
      </c>
      <c r="F70" s="80" t="s">
        <v>393</v>
      </c>
      <c r="G70" s="13">
        <v>44420</v>
      </c>
      <c r="H70" s="81" t="s">
        <v>394</v>
      </c>
      <c r="I70" s="16">
        <v>67</v>
      </c>
      <c r="J70" s="16">
        <v>60</v>
      </c>
      <c r="K70" s="16">
        <v>29</v>
      </c>
      <c r="L70" s="16">
        <v>8</v>
      </c>
      <c r="M70" s="87">
        <v>29.145</v>
      </c>
      <c r="N70" s="76">
        <v>29</v>
      </c>
      <c r="O70" s="67">
        <v>2530</v>
      </c>
      <c r="P70" s="68">
        <f>Table224523[[#This Row],[PEMBULATAN]]*O70</f>
        <v>73370</v>
      </c>
    </row>
    <row r="71" spans="1:16" ht="32.25" customHeight="1" x14ac:dyDescent="0.2">
      <c r="A71" s="94"/>
      <c r="B71" s="79"/>
      <c r="C71" s="77" t="s">
        <v>466</v>
      </c>
      <c r="D71" s="82" t="s">
        <v>55</v>
      </c>
      <c r="E71" s="13">
        <v>44415</v>
      </c>
      <c r="F71" s="80" t="s">
        <v>393</v>
      </c>
      <c r="G71" s="13">
        <v>44420</v>
      </c>
      <c r="H71" s="81" t="s">
        <v>394</v>
      </c>
      <c r="I71" s="16">
        <v>82</v>
      </c>
      <c r="J71" s="16">
        <v>53</v>
      </c>
      <c r="K71" s="16">
        <v>36</v>
      </c>
      <c r="L71" s="16">
        <v>26</v>
      </c>
      <c r="M71" s="87">
        <v>39.113999999999997</v>
      </c>
      <c r="N71" s="76">
        <v>39</v>
      </c>
      <c r="O71" s="67">
        <v>2530</v>
      </c>
      <c r="P71" s="68">
        <f>Table224523[[#This Row],[PEMBULATAN]]*O71</f>
        <v>98670</v>
      </c>
    </row>
    <row r="72" spans="1:16" ht="32.25" customHeight="1" x14ac:dyDescent="0.2">
      <c r="A72" s="94"/>
      <c r="B72" s="79"/>
      <c r="C72" s="77" t="s">
        <v>467</v>
      </c>
      <c r="D72" s="82" t="s">
        <v>55</v>
      </c>
      <c r="E72" s="13">
        <v>44415</v>
      </c>
      <c r="F72" s="80" t="s">
        <v>393</v>
      </c>
      <c r="G72" s="13">
        <v>44420</v>
      </c>
      <c r="H72" s="81" t="s">
        <v>394</v>
      </c>
      <c r="I72" s="16">
        <v>57</v>
      </c>
      <c r="J72" s="16">
        <v>26</v>
      </c>
      <c r="K72" s="16">
        <v>20</v>
      </c>
      <c r="L72" s="16">
        <v>3</v>
      </c>
      <c r="M72" s="87">
        <v>7.41</v>
      </c>
      <c r="N72" s="76">
        <v>8</v>
      </c>
      <c r="O72" s="67">
        <v>2530</v>
      </c>
      <c r="P72" s="68">
        <f>Table224523[[#This Row],[PEMBULATAN]]*O72</f>
        <v>20240</v>
      </c>
    </row>
    <row r="73" spans="1:16" ht="32.25" customHeight="1" x14ac:dyDescent="0.2">
      <c r="A73" s="94"/>
      <c r="B73" s="79"/>
      <c r="C73" s="77" t="s">
        <v>468</v>
      </c>
      <c r="D73" s="82" t="s">
        <v>55</v>
      </c>
      <c r="E73" s="13">
        <v>44415</v>
      </c>
      <c r="F73" s="80" t="s">
        <v>393</v>
      </c>
      <c r="G73" s="13">
        <v>44420</v>
      </c>
      <c r="H73" s="81" t="s">
        <v>394</v>
      </c>
      <c r="I73" s="16">
        <v>38</v>
      </c>
      <c r="J73" s="16">
        <v>33</v>
      </c>
      <c r="K73" s="16">
        <v>25</v>
      </c>
      <c r="L73" s="16">
        <v>5</v>
      </c>
      <c r="M73" s="87">
        <v>7.8375000000000004</v>
      </c>
      <c r="N73" s="76">
        <v>8</v>
      </c>
      <c r="O73" s="67">
        <v>2530</v>
      </c>
      <c r="P73" s="68">
        <f>Table224523[[#This Row],[PEMBULATAN]]*O73</f>
        <v>20240</v>
      </c>
    </row>
    <row r="74" spans="1:16" ht="32.25" customHeight="1" x14ac:dyDescent="0.2">
      <c r="A74" s="94"/>
      <c r="B74" s="79"/>
      <c r="C74" s="77" t="s">
        <v>469</v>
      </c>
      <c r="D74" s="82" t="s">
        <v>55</v>
      </c>
      <c r="E74" s="13">
        <v>44415</v>
      </c>
      <c r="F74" s="80" t="s">
        <v>393</v>
      </c>
      <c r="G74" s="13">
        <v>44420</v>
      </c>
      <c r="H74" s="81" t="s">
        <v>394</v>
      </c>
      <c r="I74" s="16">
        <v>63</v>
      </c>
      <c r="J74" s="16">
        <v>53</v>
      </c>
      <c r="K74" s="16">
        <v>24</v>
      </c>
      <c r="L74" s="16">
        <v>11</v>
      </c>
      <c r="M74" s="87">
        <v>20.033999999999999</v>
      </c>
      <c r="N74" s="76">
        <v>20</v>
      </c>
      <c r="O74" s="67">
        <v>2530</v>
      </c>
      <c r="P74" s="68">
        <f>Table224523[[#This Row],[PEMBULATAN]]*O74</f>
        <v>50600</v>
      </c>
    </row>
    <row r="75" spans="1:16" ht="32.25" customHeight="1" x14ac:dyDescent="0.2">
      <c r="A75" s="94"/>
      <c r="B75" s="79"/>
      <c r="C75" s="77" t="s">
        <v>470</v>
      </c>
      <c r="D75" s="82" t="s">
        <v>55</v>
      </c>
      <c r="E75" s="13">
        <v>44415</v>
      </c>
      <c r="F75" s="80" t="s">
        <v>393</v>
      </c>
      <c r="G75" s="13">
        <v>44420</v>
      </c>
      <c r="H75" s="81" t="s">
        <v>394</v>
      </c>
      <c r="I75" s="16">
        <v>92</v>
      </c>
      <c r="J75" s="16">
        <v>42</v>
      </c>
      <c r="K75" s="16">
        <v>44</v>
      </c>
      <c r="L75" s="16">
        <v>16</v>
      </c>
      <c r="M75" s="87">
        <v>42.503999999999998</v>
      </c>
      <c r="N75" s="76">
        <v>43</v>
      </c>
      <c r="O75" s="67">
        <v>2530</v>
      </c>
      <c r="P75" s="68">
        <f>Table224523[[#This Row],[PEMBULATAN]]*O75</f>
        <v>108790</v>
      </c>
    </row>
    <row r="76" spans="1:16" ht="32.25" customHeight="1" x14ac:dyDescent="0.2">
      <c r="A76" s="94"/>
      <c r="B76" s="79"/>
      <c r="C76" s="77" t="s">
        <v>471</v>
      </c>
      <c r="D76" s="82" t="s">
        <v>55</v>
      </c>
      <c r="E76" s="13">
        <v>44415</v>
      </c>
      <c r="F76" s="80" t="s">
        <v>393</v>
      </c>
      <c r="G76" s="13">
        <v>44420</v>
      </c>
      <c r="H76" s="81" t="s">
        <v>394</v>
      </c>
      <c r="I76" s="16">
        <v>90</v>
      </c>
      <c r="J76" s="16">
        <v>51</v>
      </c>
      <c r="K76" s="16">
        <v>30</v>
      </c>
      <c r="L76" s="16">
        <v>21</v>
      </c>
      <c r="M76" s="87">
        <v>34.424999999999997</v>
      </c>
      <c r="N76" s="76">
        <v>35</v>
      </c>
      <c r="O76" s="67">
        <v>2530</v>
      </c>
      <c r="P76" s="68">
        <f>Table224523[[#This Row],[PEMBULATAN]]*O76</f>
        <v>88550</v>
      </c>
    </row>
    <row r="77" spans="1:16" ht="32.25" customHeight="1" x14ac:dyDescent="0.2">
      <c r="A77" s="94"/>
      <c r="B77" s="79"/>
      <c r="C77" s="77" t="s">
        <v>472</v>
      </c>
      <c r="D77" s="82" t="s">
        <v>55</v>
      </c>
      <c r="E77" s="13">
        <v>44415</v>
      </c>
      <c r="F77" s="80" t="s">
        <v>393</v>
      </c>
      <c r="G77" s="13">
        <v>44420</v>
      </c>
      <c r="H77" s="81" t="s">
        <v>394</v>
      </c>
      <c r="I77" s="16">
        <v>82</v>
      </c>
      <c r="J77" s="16">
        <v>50</v>
      </c>
      <c r="K77" s="16">
        <v>31</v>
      </c>
      <c r="L77" s="16">
        <v>21</v>
      </c>
      <c r="M77" s="87">
        <v>31.774999999999999</v>
      </c>
      <c r="N77" s="76">
        <v>32</v>
      </c>
      <c r="O77" s="67">
        <v>2530</v>
      </c>
      <c r="P77" s="68">
        <f>Table224523[[#This Row],[PEMBULATAN]]*O77</f>
        <v>80960</v>
      </c>
    </row>
    <row r="78" spans="1:16" ht="32.25" customHeight="1" x14ac:dyDescent="0.2">
      <c r="A78" s="94"/>
      <c r="B78" s="79"/>
      <c r="C78" s="77" t="s">
        <v>473</v>
      </c>
      <c r="D78" s="82" t="s">
        <v>55</v>
      </c>
      <c r="E78" s="13">
        <v>44415</v>
      </c>
      <c r="F78" s="80" t="s">
        <v>393</v>
      </c>
      <c r="G78" s="13">
        <v>44420</v>
      </c>
      <c r="H78" s="81" t="s">
        <v>394</v>
      </c>
      <c r="I78" s="16">
        <v>100</v>
      </c>
      <c r="J78" s="16">
        <v>43</v>
      </c>
      <c r="K78" s="16">
        <v>33</v>
      </c>
      <c r="L78" s="16">
        <v>19</v>
      </c>
      <c r="M78" s="87">
        <v>35.475000000000001</v>
      </c>
      <c r="N78" s="76">
        <v>36</v>
      </c>
      <c r="O78" s="67">
        <v>2530</v>
      </c>
      <c r="P78" s="68">
        <f>Table224523[[#This Row],[PEMBULATAN]]*O78</f>
        <v>91080</v>
      </c>
    </row>
    <row r="79" spans="1:16" ht="32.25" customHeight="1" x14ac:dyDescent="0.2">
      <c r="A79" s="94"/>
      <c r="B79" s="79"/>
      <c r="C79" s="77" t="s">
        <v>474</v>
      </c>
      <c r="D79" s="82" t="s">
        <v>55</v>
      </c>
      <c r="E79" s="13">
        <v>44415</v>
      </c>
      <c r="F79" s="80" t="s">
        <v>393</v>
      </c>
      <c r="G79" s="13">
        <v>44420</v>
      </c>
      <c r="H79" s="81" t="s">
        <v>394</v>
      </c>
      <c r="I79" s="16">
        <v>100</v>
      </c>
      <c r="J79" s="16">
        <v>53</v>
      </c>
      <c r="K79" s="16">
        <v>26</v>
      </c>
      <c r="L79" s="16">
        <v>20</v>
      </c>
      <c r="M79" s="87">
        <v>34.450000000000003</v>
      </c>
      <c r="N79" s="76">
        <v>35</v>
      </c>
      <c r="O79" s="67">
        <v>2530</v>
      </c>
      <c r="P79" s="68">
        <f>Table224523[[#This Row],[PEMBULATAN]]*O79</f>
        <v>88550</v>
      </c>
    </row>
    <row r="80" spans="1:16" ht="32.25" customHeight="1" x14ac:dyDescent="0.2">
      <c r="A80" s="94"/>
      <c r="B80" s="79"/>
      <c r="C80" s="77" t="s">
        <v>475</v>
      </c>
      <c r="D80" s="82" t="s">
        <v>55</v>
      </c>
      <c r="E80" s="13">
        <v>44415</v>
      </c>
      <c r="F80" s="80" t="s">
        <v>393</v>
      </c>
      <c r="G80" s="13">
        <v>44420</v>
      </c>
      <c r="H80" s="81" t="s">
        <v>394</v>
      </c>
      <c r="I80" s="16">
        <v>79</v>
      </c>
      <c r="J80" s="16">
        <v>40</v>
      </c>
      <c r="K80" s="16">
        <v>40</v>
      </c>
      <c r="L80" s="16">
        <v>17</v>
      </c>
      <c r="M80" s="87">
        <v>31.6</v>
      </c>
      <c r="N80" s="76">
        <v>32</v>
      </c>
      <c r="O80" s="67">
        <v>2530</v>
      </c>
      <c r="P80" s="68">
        <f>Table224523[[#This Row],[PEMBULATAN]]*O80</f>
        <v>80960</v>
      </c>
    </row>
    <row r="81" spans="1:16" ht="32.25" customHeight="1" x14ac:dyDescent="0.2">
      <c r="A81" s="94"/>
      <c r="B81" s="79"/>
      <c r="C81" s="77" t="s">
        <v>476</v>
      </c>
      <c r="D81" s="82" t="s">
        <v>55</v>
      </c>
      <c r="E81" s="13">
        <v>44415</v>
      </c>
      <c r="F81" s="80" t="s">
        <v>393</v>
      </c>
      <c r="G81" s="13">
        <v>44420</v>
      </c>
      <c r="H81" s="81" t="s">
        <v>394</v>
      </c>
      <c r="I81" s="16">
        <v>95</v>
      </c>
      <c r="J81" s="16">
        <v>49</v>
      </c>
      <c r="K81" s="16">
        <v>30</v>
      </c>
      <c r="L81" s="16">
        <v>12</v>
      </c>
      <c r="M81" s="87">
        <v>34.912500000000001</v>
      </c>
      <c r="N81" s="76">
        <v>35</v>
      </c>
      <c r="O81" s="67">
        <v>2530</v>
      </c>
      <c r="P81" s="68">
        <f>Table224523[[#This Row],[PEMBULATAN]]*O81</f>
        <v>88550</v>
      </c>
    </row>
    <row r="82" spans="1:16" ht="32.25" customHeight="1" x14ac:dyDescent="0.2">
      <c r="A82" s="94"/>
      <c r="B82" s="79"/>
      <c r="C82" s="77" t="s">
        <v>477</v>
      </c>
      <c r="D82" s="82" t="s">
        <v>55</v>
      </c>
      <c r="E82" s="13">
        <v>44415</v>
      </c>
      <c r="F82" s="80" t="s">
        <v>393</v>
      </c>
      <c r="G82" s="13">
        <v>44420</v>
      </c>
      <c r="H82" s="81" t="s">
        <v>394</v>
      </c>
      <c r="I82" s="16">
        <v>81</v>
      </c>
      <c r="J82" s="16">
        <v>60</v>
      </c>
      <c r="K82" s="16">
        <v>31</v>
      </c>
      <c r="L82" s="16">
        <v>18</v>
      </c>
      <c r="M82" s="87">
        <v>37.664999999999999</v>
      </c>
      <c r="N82" s="76">
        <v>38</v>
      </c>
      <c r="O82" s="67">
        <v>2530</v>
      </c>
      <c r="P82" s="68">
        <f>Table224523[[#This Row],[PEMBULATAN]]*O82</f>
        <v>96140</v>
      </c>
    </row>
    <row r="83" spans="1:16" ht="32.25" customHeight="1" x14ac:dyDescent="0.2">
      <c r="A83" s="94"/>
      <c r="B83" s="79"/>
      <c r="C83" s="77" t="s">
        <v>478</v>
      </c>
      <c r="D83" s="82" t="s">
        <v>55</v>
      </c>
      <c r="E83" s="13">
        <v>44415</v>
      </c>
      <c r="F83" s="80" t="s">
        <v>393</v>
      </c>
      <c r="G83" s="13">
        <v>44420</v>
      </c>
      <c r="H83" s="81" t="s">
        <v>394</v>
      </c>
      <c r="I83" s="16">
        <v>76</v>
      </c>
      <c r="J83" s="16">
        <v>60</v>
      </c>
      <c r="K83" s="16">
        <v>21</v>
      </c>
      <c r="L83" s="16">
        <v>15</v>
      </c>
      <c r="M83" s="87">
        <v>23.94</v>
      </c>
      <c r="N83" s="76">
        <v>24</v>
      </c>
      <c r="O83" s="67">
        <v>2530</v>
      </c>
      <c r="P83" s="68">
        <f>Table224523[[#This Row],[PEMBULATAN]]*O83</f>
        <v>60720</v>
      </c>
    </row>
    <row r="84" spans="1:16" ht="32.25" customHeight="1" x14ac:dyDescent="0.2">
      <c r="A84" s="94"/>
      <c r="B84" s="79"/>
      <c r="C84" s="77" t="s">
        <v>479</v>
      </c>
      <c r="D84" s="82" t="s">
        <v>55</v>
      </c>
      <c r="E84" s="13">
        <v>44415</v>
      </c>
      <c r="F84" s="80" t="s">
        <v>393</v>
      </c>
      <c r="G84" s="13">
        <v>44420</v>
      </c>
      <c r="H84" s="81" t="s">
        <v>394</v>
      </c>
      <c r="I84" s="16">
        <v>103</v>
      </c>
      <c r="J84" s="16">
        <v>52</v>
      </c>
      <c r="K84" s="16">
        <v>40</v>
      </c>
      <c r="L84" s="16">
        <v>13</v>
      </c>
      <c r="M84" s="87">
        <v>53.56</v>
      </c>
      <c r="N84" s="76">
        <v>54</v>
      </c>
      <c r="O84" s="67">
        <v>2530</v>
      </c>
      <c r="P84" s="68">
        <f>Table224523[[#This Row],[PEMBULATAN]]*O84</f>
        <v>136620</v>
      </c>
    </row>
    <row r="85" spans="1:16" ht="32.25" customHeight="1" x14ac:dyDescent="0.2">
      <c r="A85" s="94"/>
      <c r="B85" s="79"/>
      <c r="C85" s="77" t="s">
        <v>480</v>
      </c>
      <c r="D85" s="82" t="s">
        <v>55</v>
      </c>
      <c r="E85" s="13">
        <v>44415</v>
      </c>
      <c r="F85" s="80" t="s">
        <v>393</v>
      </c>
      <c r="G85" s="13">
        <v>44420</v>
      </c>
      <c r="H85" s="81" t="s">
        <v>394</v>
      </c>
      <c r="I85" s="16">
        <v>89</v>
      </c>
      <c r="J85" s="16">
        <v>54</v>
      </c>
      <c r="K85" s="16">
        <v>29</v>
      </c>
      <c r="L85" s="16">
        <v>21</v>
      </c>
      <c r="M85" s="87">
        <v>34.843499999999999</v>
      </c>
      <c r="N85" s="76">
        <v>35</v>
      </c>
      <c r="O85" s="67">
        <v>2530</v>
      </c>
      <c r="P85" s="68">
        <f>Table224523[[#This Row],[PEMBULATAN]]*O85</f>
        <v>88550</v>
      </c>
    </row>
    <row r="86" spans="1:16" ht="32.25" customHeight="1" x14ac:dyDescent="0.2">
      <c r="A86" s="94"/>
      <c r="B86" s="79"/>
      <c r="C86" s="77" t="s">
        <v>481</v>
      </c>
      <c r="D86" s="82" t="s">
        <v>55</v>
      </c>
      <c r="E86" s="13">
        <v>44415</v>
      </c>
      <c r="F86" s="80" t="s">
        <v>393</v>
      </c>
      <c r="G86" s="13">
        <v>44420</v>
      </c>
      <c r="H86" s="81" t="s">
        <v>394</v>
      </c>
      <c r="I86" s="16">
        <v>83</v>
      </c>
      <c r="J86" s="16">
        <v>47</v>
      </c>
      <c r="K86" s="16">
        <v>38</v>
      </c>
      <c r="L86" s="16">
        <v>14</v>
      </c>
      <c r="M86" s="87">
        <v>37.0595</v>
      </c>
      <c r="N86" s="76">
        <v>37</v>
      </c>
      <c r="O86" s="67">
        <v>2530</v>
      </c>
      <c r="P86" s="68">
        <f>Table224523[[#This Row],[PEMBULATAN]]*O86</f>
        <v>93610</v>
      </c>
    </row>
    <row r="87" spans="1:16" ht="32.25" customHeight="1" x14ac:dyDescent="0.2">
      <c r="A87" s="94"/>
      <c r="B87" s="79"/>
      <c r="C87" s="77" t="s">
        <v>482</v>
      </c>
      <c r="D87" s="82" t="s">
        <v>55</v>
      </c>
      <c r="E87" s="13">
        <v>44415</v>
      </c>
      <c r="F87" s="80" t="s">
        <v>393</v>
      </c>
      <c r="G87" s="13">
        <v>44420</v>
      </c>
      <c r="H87" s="81" t="s">
        <v>394</v>
      </c>
      <c r="I87" s="16">
        <v>79</v>
      </c>
      <c r="J87" s="16">
        <v>54</v>
      </c>
      <c r="K87" s="16">
        <v>28</v>
      </c>
      <c r="L87" s="16">
        <v>12</v>
      </c>
      <c r="M87" s="87">
        <v>29.861999999999998</v>
      </c>
      <c r="N87" s="76">
        <v>30</v>
      </c>
      <c r="O87" s="67">
        <v>2530</v>
      </c>
      <c r="P87" s="68">
        <f>Table224523[[#This Row],[PEMBULATAN]]*O87</f>
        <v>75900</v>
      </c>
    </row>
    <row r="88" spans="1:16" ht="32.25" customHeight="1" x14ac:dyDescent="0.2">
      <c r="A88" s="94"/>
      <c r="B88" s="79"/>
      <c r="C88" s="77" t="s">
        <v>483</v>
      </c>
      <c r="D88" s="82" t="s">
        <v>55</v>
      </c>
      <c r="E88" s="13">
        <v>44415</v>
      </c>
      <c r="F88" s="80" t="s">
        <v>393</v>
      </c>
      <c r="G88" s="13">
        <v>44420</v>
      </c>
      <c r="H88" s="81" t="s">
        <v>394</v>
      </c>
      <c r="I88" s="16">
        <v>78</v>
      </c>
      <c r="J88" s="16">
        <v>58</v>
      </c>
      <c r="K88" s="16">
        <v>21</v>
      </c>
      <c r="L88" s="16">
        <v>6</v>
      </c>
      <c r="M88" s="87">
        <v>23.751000000000001</v>
      </c>
      <c r="N88" s="76">
        <v>24</v>
      </c>
      <c r="O88" s="67">
        <v>2530</v>
      </c>
      <c r="P88" s="68">
        <f>Table224523[[#This Row],[PEMBULATAN]]*O88</f>
        <v>60720</v>
      </c>
    </row>
    <row r="89" spans="1:16" ht="32.25" customHeight="1" x14ac:dyDescent="0.2">
      <c r="A89" s="94"/>
      <c r="B89" s="79"/>
      <c r="C89" s="77" t="s">
        <v>484</v>
      </c>
      <c r="D89" s="82" t="s">
        <v>55</v>
      </c>
      <c r="E89" s="13">
        <v>44415</v>
      </c>
      <c r="F89" s="80" t="s">
        <v>393</v>
      </c>
      <c r="G89" s="13">
        <v>44420</v>
      </c>
      <c r="H89" s="81" t="s">
        <v>394</v>
      </c>
      <c r="I89" s="16">
        <v>80</v>
      </c>
      <c r="J89" s="16">
        <v>44</v>
      </c>
      <c r="K89" s="16">
        <v>33</v>
      </c>
      <c r="L89" s="16">
        <v>20</v>
      </c>
      <c r="M89" s="87">
        <v>29.04</v>
      </c>
      <c r="N89" s="76">
        <v>29</v>
      </c>
      <c r="O89" s="67">
        <v>2530</v>
      </c>
      <c r="P89" s="68">
        <f>Table224523[[#This Row],[PEMBULATAN]]*O89</f>
        <v>73370</v>
      </c>
    </row>
    <row r="90" spans="1:16" ht="32.25" customHeight="1" x14ac:dyDescent="0.2">
      <c r="A90" s="94"/>
      <c r="B90" s="79"/>
      <c r="C90" s="77" t="s">
        <v>485</v>
      </c>
      <c r="D90" s="82" t="s">
        <v>55</v>
      </c>
      <c r="E90" s="13">
        <v>44415</v>
      </c>
      <c r="F90" s="80" t="s">
        <v>393</v>
      </c>
      <c r="G90" s="13">
        <v>44420</v>
      </c>
      <c r="H90" s="81" t="s">
        <v>394</v>
      </c>
      <c r="I90" s="16">
        <v>80</v>
      </c>
      <c r="J90" s="16">
        <v>54</v>
      </c>
      <c r="K90" s="16">
        <v>25</v>
      </c>
      <c r="L90" s="16">
        <v>12</v>
      </c>
      <c r="M90" s="87">
        <v>27</v>
      </c>
      <c r="N90" s="76">
        <v>27</v>
      </c>
      <c r="O90" s="67">
        <v>2530</v>
      </c>
      <c r="P90" s="68">
        <f>Table224523[[#This Row],[PEMBULATAN]]*O90</f>
        <v>68310</v>
      </c>
    </row>
    <row r="91" spans="1:16" ht="32.25" customHeight="1" x14ac:dyDescent="0.2">
      <c r="A91" s="94"/>
      <c r="B91" s="79"/>
      <c r="C91" s="77" t="s">
        <v>486</v>
      </c>
      <c r="D91" s="82" t="s">
        <v>55</v>
      </c>
      <c r="E91" s="13">
        <v>44415</v>
      </c>
      <c r="F91" s="80" t="s">
        <v>393</v>
      </c>
      <c r="G91" s="13">
        <v>44420</v>
      </c>
      <c r="H91" s="81" t="s">
        <v>394</v>
      </c>
      <c r="I91" s="16">
        <v>53</v>
      </c>
      <c r="J91" s="16">
        <v>34</v>
      </c>
      <c r="K91" s="16">
        <v>19</v>
      </c>
      <c r="L91" s="16">
        <v>5</v>
      </c>
      <c r="M91" s="87">
        <v>8.5594999999999999</v>
      </c>
      <c r="N91" s="76">
        <v>9</v>
      </c>
      <c r="O91" s="67">
        <v>2530</v>
      </c>
      <c r="P91" s="68">
        <f>Table224523[[#This Row],[PEMBULATAN]]*O91</f>
        <v>22770</v>
      </c>
    </row>
    <row r="92" spans="1:16" ht="32.25" customHeight="1" x14ac:dyDescent="0.2">
      <c r="A92" s="94"/>
      <c r="B92" s="79"/>
      <c r="C92" s="77" t="s">
        <v>487</v>
      </c>
      <c r="D92" s="82" t="s">
        <v>55</v>
      </c>
      <c r="E92" s="13">
        <v>44415</v>
      </c>
      <c r="F92" s="80" t="s">
        <v>393</v>
      </c>
      <c r="G92" s="13">
        <v>44420</v>
      </c>
      <c r="H92" s="81" t="s">
        <v>394</v>
      </c>
      <c r="I92" s="16">
        <v>50</v>
      </c>
      <c r="J92" s="16">
        <v>31</v>
      </c>
      <c r="K92" s="16">
        <v>22</v>
      </c>
      <c r="L92" s="16">
        <v>3</v>
      </c>
      <c r="M92" s="87">
        <v>8.5250000000000004</v>
      </c>
      <c r="N92" s="76">
        <v>9</v>
      </c>
      <c r="O92" s="67">
        <v>2530</v>
      </c>
      <c r="P92" s="68">
        <f>Table224523[[#This Row],[PEMBULATAN]]*O92</f>
        <v>22770</v>
      </c>
    </row>
    <row r="93" spans="1:16" ht="32.25" customHeight="1" x14ac:dyDescent="0.2">
      <c r="A93" s="94"/>
      <c r="B93" s="79"/>
      <c r="C93" s="77" t="s">
        <v>488</v>
      </c>
      <c r="D93" s="82" t="s">
        <v>55</v>
      </c>
      <c r="E93" s="13">
        <v>44415</v>
      </c>
      <c r="F93" s="80" t="s">
        <v>393</v>
      </c>
      <c r="G93" s="13">
        <v>44420</v>
      </c>
      <c r="H93" s="81" t="s">
        <v>394</v>
      </c>
      <c r="I93" s="16">
        <v>81</v>
      </c>
      <c r="J93" s="16">
        <v>50</v>
      </c>
      <c r="K93" s="16">
        <v>21</v>
      </c>
      <c r="L93" s="16">
        <v>10</v>
      </c>
      <c r="M93" s="87">
        <v>21.262499999999999</v>
      </c>
      <c r="N93" s="76">
        <v>21</v>
      </c>
      <c r="O93" s="67">
        <v>2530</v>
      </c>
      <c r="P93" s="68">
        <f>Table224523[[#This Row],[PEMBULATAN]]*O93</f>
        <v>53130</v>
      </c>
    </row>
    <row r="94" spans="1:16" ht="32.25" customHeight="1" x14ac:dyDescent="0.2">
      <c r="A94" s="94"/>
      <c r="B94" s="79"/>
      <c r="C94" s="77" t="s">
        <v>489</v>
      </c>
      <c r="D94" s="82" t="s">
        <v>55</v>
      </c>
      <c r="E94" s="13">
        <v>44415</v>
      </c>
      <c r="F94" s="80" t="s">
        <v>393</v>
      </c>
      <c r="G94" s="13">
        <v>44420</v>
      </c>
      <c r="H94" s="81" t="s">
        <v>394</v>
      </c>
      <c r="I94" s="16">
        <v>61</v>
      </c>
      <c r="J94" s="16">
        <v>52</v>
      </c>
      <c r="K94" s="16">
        <v>24</v>
      </c>
      <c r="L94" s="16">
        <v>3</v>
      </c>
      <c r="M94" s="87">
        <v>19.032</v>
      </c>
      <c r="N94" s="76">
        <v>19</v>
      </c>
      <c r="O94" s="67">
        <v>2530</v>
      </c>
      <c r="P94" s="68">
        <f>Table224523[[#This Row],[PEMBULATAN]]*O94</f>
        <v>48070</v>
      </c>
    </row>
    <row r="95" spans="1:16" ht="32.25" customHeight="1" x14ac:dyDescent="0.2">
      <c r="A95" s="94"/>
      <c r="B95" s="79"/>
      <c r="C95" s="77" t="s">
        <v>490</v>
      </c>
      <c r="D95" s="82" t="s">
        <v>55</v>
      </c>
      <c r="E95" s="13">
        <v>44415</v>
      </c>
      <c r="F95" s="80" t="s">
        <v>393</v>
      </c>
      <c r="G95" s="13">
        <v>44420</v>
      </c>
      <c r="H95" s="81" t="s">
        <v>394</v>
      </c>
      <c r="I95" s="16">
        <v>41</v>
      </c>
      <c r="J95" s="16">
        <v>32</v>
      </c>
      <c r="K95" s="16">
        <v>16</v>
      </c>
      <c r="L95" s="16">
        <v>2</v>
      </c>
      <c r="M95" s="87">
        <v>5.2480000000000002</v>
      </c>
      <c r="N95" s="76">
        <v>5</v>
      </c>
      <c r="O95" s="67">
        <v>2530</v>
      </c>
      <c r="P95" s="68">
        <f>Table224523[[#This Row],[PEMBULATAN]]*O95</f>
        <v>12650</v>
      </c>
    </row>
    <row r="96" spans="1:16" ht="32.25" customHeight="1" x14ac:dyDescent="0.2">
      <c r="A96" s="94"/>
      <c r="B96" s="79"/>
      <c r="C96" s="77" t="s">
        <v>491</v>
      </c>
      <c r="D96" s="82" t="s">
        <v>55</v>
      </c>
      <c r="E96" s="13">
        <v>44415</v>
      </c>
      <c r="F96" s="80" t="s">
        <v>393</v>
      </c>
      <c r="G96" s="13">
        <v>44420</v>
      </c>
      <c r="H96" s="81" t="s">
        <v>394</v>
      </c>
      <c r="I96" s="16">
        <v>41</v>
      </c>
      <c r="J96" s="16">
        <v>43</v>
      </c>
      <c r="K96" s="16">
        <v>36</v>
      </c>
      <c r="L96" s="16">
        <v>2</v>
      </c>
      <c r="M96" s="87">
        <v>15.867000000000001</v>
      </c>
      <c r="N96" s="76">
        <v>16</v>
      </c>
      <c r="O96" s="67">
        <v>2530</v>
      </c>
      <c r="P96" s="68">
        <f>Table224523[[#This Row],[PEMBULATAN]]*O96</f>
        <v>40480</v>
      </c>
    </row>
    <row r="97" spans="1:16" ht="32.25" customHeight="1" x14ac:dyDescent="0.2">
      <c r="A97" s="94"/>
      <c r="B97" s="79"/>
      <c r="C97" s="77" t="s">
        <v>492</v>
      </c>
      <c r="D97" s="82" t="s">
        <v>55</v>
      </c>
      <c r="E97" s="13">
        <v>44415</v>
      </c>
      <c r="F97" s="80" t="s">
        <v>393</v>
      </c>
      <c r="G97" s="13">
        <v>44420</v>
      </c>
      <c r="H97" s="81" t="s">
        <v>394</v>
      </c>
      <c r="I97" s="16">
        <v>63</v>
      </c>
      <c r="J97" s="16">
        <v>33</v>
      </c>
      <c r="K97" s="16">
        <v>22</v>
      </c>
      <c r="L97" s="16">
        <v>6</v>
      </c>
      <c r="M97" s="87">
        <v>11.4345</v>
      </c>
      <c r="N97" s="76">
        <v>12</v>
      </c>
      <c r="O97" s="67">
        <v>2530</v>
      </c>
      <c r="P97" s="68">
        <f>Table224523[[#This Row],[PEMBULATAN]]*O97</f>
        <v>30360</v>
      </c>
    </row>
    <row r="98" spans="1:16" ht="32.25" customHeight="1" x14ac:dyDescent="0.2">
      <c r="A98" s="94"/>
      <c r="B98" s="79"/>
      <c r="C98" s="77" t="s">
        <v>493</v>
      </c>
      <c r="D98" s="82" t="s">
        <v>55</v>
      </c>
      <c r="E98" s="13">
        <v>44415</v>
      </c>
      <c r="F98" s="80" t="s">
        <v>393</v>
      </c>
      <c r="G98" s="13">
        <v>44420</v>
      </c>
      <c r="H98" s="81" t="s">
        <v>394</v>
      </c>
      <c r="I98" s="16">
        <v>70</v>
      </c>
      <c r="J98" s="16">
        <v>30</v>
      </c>
      <c r="K98" s="16">
        <v>30</v>
      </c>
      <c r="L98" s="16">
        <v>10</v>
      </c>
      <c r="M98" s="87">
        <v>15.75</v>
      </c>
      <c r="N98" s="76">
        <v>16</v>
      </c>
      <c r="O98" s="67">
        <v>2530</v>
      </c>
      <c r="P98" s="68">
        <f>Table224523[[#This Row],[PEMBULATAN]]*O98</f>
        <v>40480</v>
      </c>
    </row>
    <row r="99" spans="1:16" ht="32.25" customHeight="1" x14ac:dyDescent="0.2">
      <c r="A99" s="94"/>
      <c r="B99" s="79"/>
      <c r="C99" s="77" t="s">
        <v>494</v>
      </c>
      <c r="D99" s="82" t="s">
        <v>55</v>
      </c>
      <c r="E99" s="13">
        <v>44415</v>
      </c>
      <c r="F99" s="80" t="s">
        <v>393</v>
      </c>
      <c r="G99" s="13">
        <v>44420</v>
      </c>
      <c r="H99" s="81" t="s">
        <v>394</v>
      </c>
      <c r="I99" s="16">
        <v>61</v>
      </c>
      <c r="J99" s="16">
        <v>51</v>
      </c>
      <c r="K99" s="16">
        <v>15</v>
      </c>
      <c r="L99" s="16">
        <v>8</v>
      </c>
      <c r="M99" s="87">
        <v>11.66625</v>
      </c>
      <c r="N99" s="76">
        <v>12</v>
      </c>
      <c r="O99" s="67">
        <v>2530</v>
      </c>
      <c r="P99" s="68">
        <f>Table224523[[#This Row],[PEMBULATAN]]*O99</f>
        <v>30360</v>
      </c>
    </row>
    <row r="100" spans="1:16" ht="32.25" customHeight="1" x14ac:dyDescent="0.2">
      <c r="A100" s="94"/>
      <c r="B100" s="79"/>
      <c r="C100" s="77" t="s">
        <v>495</v>
      </c>
      <c r="D100" s="82" t="s">
        <v>55</v>
      </c>
      <c r="E100" s="13">
        <v>44415</v>
      </c>
      <c r="F100" s="80" t="s">
        <v>393</v>
      </c>
      <c r="G100" s="13">
        <v>44420</v>
      </c>
      <c r="H100" s="81" t="s">
        <v>394</v>
      </c>
      <c r="I100" s="16">
        <v>92</v>
      </c>
      <c r="J100" s="16">
        <v>62</v>
      </c>
      <c r="K100" s="16">
        <v>19</v>
      </c>
      <c r="L100" s="16">
        <v>20</v>
      </c>
      <c r="M100" s="87">
        <v>27.094000000000001</v>
      </c>
      <c r="N100" s="76">
        <v>27</v>
      </c>
      <c r="O100" s="67">
        <v>2530</v>
      </c>
      <c r="P100" s="68">
        <f>Table224523[[#This Row],[PEMBULATAN]]*O100</f>
        <v>68310</v>
      </c>
    </row>
    <row r="101" spans="1:16" ht="32.25" customHeight="1" x14ac:dyDescent="0.2">
      <c r="A101" s="94"/>
      <c r="B101" s="98"/>
      <c r="C101" s="77" t="s">
        <v>496</v>
      </c>
      <c r="D101" s="82" t="s">
        <v>55</v>
      </c>
      <c r="E101" s="13">
        <v>44415</v>
      </c>
      <c r="F101" s="80" t="s">
        <v>393</v>
      </c>
      <c r="G101" s="13">
        <v>44420</v>
      </c>
      <c r="H101" s="81" t="s">
        <v>394</v>
      </c>
      <c r="I101" s="16">
        <v>90</v>
      </c>
      <c r="J101" s="16">
        <v>60</v>
      </c>
      <c r="K101" s="16">
        <v>32</v>
      </c>
      <c r="L101" s="16">
        <v>23</v>
      </c>
      <c r="M101" s="87">
        <v>43.2</v>
      </c>
      <c r="N101" s="76">
        <v>43</v>
      </c>
      <c r="O101" s="67">
        <v>2530</v>
      </c>
      <c r="P101" s="68">
        <f>Table224523[[#This Row],[PEMBULATAN]]*O101</f>
        <v>108790</v>
      </c>
    </row>
    <row r="102" spans="1:16" ht="32.25" customHeight="1" x14ac:dyDescent="0.2">
      <c r="A102" s="94"/>
      <c r="B102" s="97" t="s">
        <v>497</v>
      </c>
      <c r="C102" s="77" t="s">
        <v>498</v>
      </c>
      <c r="D102" s="82" t="s">
        <v>55</v>
      </c>
      <c r="E102" s="13">
        <v>44415</v>
      </c>
      <c r="F102" s="80" t="s">
        <v>393</v>
      </c>
      <c r="G102" s="13">
        <v>44420</v>
      </c>
      <c r="H102" s="81" t="s">
        <v>394</v>
      </c>
      <c r="I102" s="16">
        <v>30</v>
      </c>
      <c r="J102" s="16">
        <v>27</v>
      </c>
      <c r="K102" s="16">
        <v>22</v>
      </c>
      <c r="L102" s="16">
        <v>2</v>
      </c>
      <c r="M102" s="87">
        <v>4.4550000000000001</v>
      </c>
      <c r="N102" s="76">
        <v>5</v>
      </c>
      <c r="O102" s="67">
        <v>2530</v>
      </c>
      <c r="P102" s="68">
        <f>Table224523[[#This Row],[PEMBULATAN]]*O102</f>
        <v>12650</v>
      </c>
    </row>
    <row r="103" spans="1:16" ht="32.25" customHeight="1" x14ac:dyDescent="0.2">
      <c r="A103" s="94"/>
      <c r="B103" s="79" t="s">
        <v>499</v>
      </c>
      <c r="C103" s="77" t="s">
        <v>500</v>
      </c>
      <c r="D103" s="82" t="s">
        <v>55</v>
      </c>
      <c r="E103" s="13">
        <v>44415</v>
      </c>
      <c r="F103" s="80" t="s">
        <v>393</v>
      </c>
      <c r="G103" s="13">
        <v>44420</v>
      </c>
      <c r="H103" s="81" t="s">
        <v>394</v>
      </c>
      <c r="I103" s="16">
        <v>40</v>
      </c>
      <c r="J103" s="16">
        <v>31</v>
      </c>
      <c r="K103" s="16">
        <v>20</v>
      </c>
      <c r="L103" s="16">
        <v>4</v>
      </c>
      <c r="M103" s="87">
        <v>6.2</v>
      </c>
      <c r="N103" s="76">
        <v>6</v>
      </c>
      <c r="O103" s="67">
        <v>2530</v>
      </c>
      <c r="P103" s="68">
        <f>Table224523[[#This Row],[PEMBULATAN]]*O103</f>
        <v>15180</v>
      </c>
    </row>
    <row r="104" spans="1:16" ht="32.25" customHeight="1" x14ac:dyDescent="0.2">
      <c r="A104" s="94"/>
      <c r="B104" s="79"/>
      <c r="C104" s="77" t="s">
        <v>501</v>
      </c>
      <c r="D104" s="82" t="s">
        <v>55</v>
      </c>
      <c r="E104" s="13">
        <v>44415</v>
      </c>
      <c r="F104" s="80" t="s">
        <v>393</v>
      </c>
      <c r="G104" s="13">
        <v>44420</v>
      </c>
      <c r="H104" s="81" t="s">
        <v>394</v>
      </c>
      <c r="I104" s="16">
        <v>81</v>
      </c>
      <c r="J104" s="16">
        <v>43</v>
      </c>
      <c r="K104" s="16">
        <v>41</v>
      </c>
      <c r="L104" s="16">
        <v>25</v>
      </c>
      <c r="M104" s="87">
        <v>35.700749999999999</v>
      </c>
      <c r="N104" s="76">
        <v>36</v>
      </c>
      <c r="O104" s="67">
        <v>2530</v>
      </c>
      <c r="P104" s="68">
        <f>Table224523[[#This Row],[PEMBULATAN]]*O104</f>
        <v>91080</v>
      </c>
    </row>
    <row r="105" spans="1:16" ht="32.25" customHeight="1" x14ac:dyDescent="0.2">
      <c r="A105" s="94"/>
      <c r="B105" s="79"/>
      <c r="C105" s="77" t="s">
        <v>502</v>
      </c>
      <c r="D105" s="82" t="s">
        <v>55</v>
      </c>
      <c r="E105" s="13">
        <v>44415</v>
      </c>
      <c r="F105" s="80" t="s">
        <v>393</v>
      </c>
      <c r="G105" s="13">
        <v>44420</v>
      </c>
      <c r="H105" s="81" t="s">
        <v>394</v>
      </c>
      <c r="I105" s="16">
        <v>44</v>
      </c>
      <c r="J105" s="16">
        <v>35</v>
      </c>
      <c r="K105" s="16">
        <v>65</v>
      </c>
      <c r="L105" s="16">
        <v>12</v>
      </c>
      <c r="M105" s="87">
        <v>25.024999999999999</v>
      </c>
      <c r="N105" s="76">
        <v>25</v>
      </c>
      <c r="O105" s="67">
        <v>2530</v>
      </c>
      <c r="P105" s="68">
        <f>Table224523[[#This Row],[PEMBULATAN]]*O105</f>
        <v>63250</v>
      </c>
    </row>
    <row r="106" spans="1:16" ht="32.25" customHeight="1" x14ac:dyDescent="0.2">
      <c r="A106" s="94"/>
      <c r="B106" s="79"/>
      <c r="C106" s="77" t="s">
        <v>503</v>
      </c>
      <c r="D106" s="82" t="s">
        <v>55</v>
      </c>
      <c r="E106" s="13">
        <v>44415</v>
      </c>
      <c r="F106" s="80" t="s">
        <v>393</v>
      </c>
      <c r="G106" s="13">
        <v>44420</v>
      </c>
      <c r="H106" s="81" t="s">
        <v>394</v>
      </c>
      <c r="I106" s="16">
        <v>67</v>
      </c>
      <c r="J106" s="16">
        <v>54</v>
      </c>
      <c r="K106" s="16">
        <v>30</v>
      </c>
      <c r="L106" s="16">
        <v>8</v>
      </c>
      <c r="M106" s="87">
        <v>27.135000000000002</v>
      </c>
      <c r="N106" s="76">
        <v>27</v>
      </c>
      <c r="O106" s="67">
        <v>2530</v>
      </c>
      <c r="P106" s="68">
        <f>Table224523[[#This Row],[PEMBULATAN]]*O106</f>
        <v>68310</v>
      </c>
    </row>
    <row r="107" spans="1:16" ht="32.25" customHeight="1" x14ac:dyDescent="0.2">
      <c r="A107" s="94"/>
      <c r="B107" s="79"/>
      <c r="C107" s="77" t="s">
        <v>504</v>
      </c>
      <c r="D107" s="82" t="s">
        <v>55</v>
      </c>
      <c r="E107" s="13">
        <v>44415</v>
      </c>
      <c r="F107" s="80" t="s">
        <v>393</v>
      </c>
      <c r="G107" s="13">
        <v>44420</v>
      </c>
      <c r="H107" s="81" t="s">
        <v>394</v>
      </c>
      <c r="I107" s="16">
        <v>45</v>
      </c>
      <c r="J107" s="16">
        <v>53</v>
      </c>
      <c r="K107" s="16">
        <v>29</v>
      </c>
      <c r="L107" s="16">
        <v>10</v>
      </c>
      <c r="M107" s="87">
        <v>17.291250000000002</v>
      </c>
      <c r="N107" s="76">
        <v>17</v>
      </c>
      <c r="O107" s="67">
        <v>2530</v>
      </c>
      <c r="P107" s="68">
        <f>Table224523[[#This Row],[PEMBULATAN]]*O107</f>
        <v>43010</v>
      </c>
    </row>
    <row r="108" spans="1:16" ht="32.25" customHeight="1" x14ac:dyDescent="0.2">
      <c r="A108" s="94"/>
      <c r="B108" s="79"/>
      <c r="C108" s="77" t="s">
        <v>505</v>
      </c>
      <c r="D108" s="82" t="s">
        <v>55</v>
      </c>
      <c r="E108" s="13">
        <v>44415</v>
      </c>
      <c r="F108" s="80" t="s">
        <v>393</v>
      </c>
      <c r="G108" s="13">
        <v>44420</v>
      </c>
      <c r="H108" s="81" t="s">
        <v>394</v>
      </c>
      <c r="I108" s="16">
        <v>77</v>
      </c>
      <c r="J108" s="16">
        <v>44</v>
      </c>
      <c r="K108" s="16">
        <v>22</v>
      </c>
      <c r="L108" s="16">
        <v>13</v>
      </c>
      <c r="M108" s="87">
        <v>18.634</v>
      </c>
      <c r="N108" s="76">
        <v>19</v>
      </c>
      <c r="O108" s="67">
        <v>2530</v>
      </c>
      <c r="P108" s="68">
        <f>Table224523[[#This Row],[PEMBULATAN]]*O108</f>
        <v>48070</v>
      </c>
    </row>
    <row r="109" spans="1:16" ht="32.25" customHeight="1" x14ac:dyDescent="0.2">
      <c r="A109" s="94"/>
      <c r="B109" s="79"/>
      <c r="C109" s="77" t="s">
        <v>506</v>
      </c>
      <c r="D109" s="82" t="s">
        <v>55</v>
      </c>
      <c r="E109" s="13">
        <v>44415</v>
      </c>
      <c r="F109" s="80" t="s">
        <v>393</v>
      </c>
      <c r="G109" s="13">
        <v>44420</v>
      </c>
      <c r="H109" s="81" t="s">
        <v>394</v>
      </c>
      <c r="I109" s="16">
        <v>30</v>
      </c>
      <c r="J109" s="16">
        <v>26</v>
      </c>
      <c r="K109" s="16">
        <v>8</v>
      </c>
      <c r="L109" s="16">
        <v>1</v>
      </c>
      <c r="M109" s="87">
        <v>1.56</v>
      </c>
      <c r="N109" s="76">
        <v>2</v>
      </c>
      <c r="O109" s="67">
        <v>2530</v>
      </c>
      <c r="P109" s="68">
        <f>Table224523[[#This Row],[PEMBULATAN]]*O109</f>
        <v>5060</v>
      </c>
    </row>
    <row r="110" spans="1:16" ht="32.25" customHeight="1" x14ac:dyDescent="0.2">
      <c r="A110" s="94"/>
      <c r="B110" s="79"/>
      <c r="C110" s="77" t="s">
        <v>507</v>
      </c>
      <c r="D110" s="82" t="s">
        <v>55</v>
      </c>
      <c r="E110" s="13">
        <v>44415</v>
      </c>
      <c r="F110" s="80" t="s">
        <v>393</v>
      </c>
      <c r="G110" s="13">
        <v>44420</v>
      </c>
      <c r="H110" s="81" t="s">
        <v>394</v>
      </c>
      <c r="I110" s="16">
        <v>30</v>
      </c>
      <c r="J110" s="16">
        <v>28</v>
      </c>
      <c r="K110" s="16">
        <v>19</v>
      </c>
      <c r="L110" s="16">
        <v>4</v>
      </c>
      <c r="M110" s="87">
        <v>3.99</v>
      </c>
      <c r="N110" s="76">
        <v>4</v>
      </c>
      <c r="O110" s="67">
        <v>2530</v>
      </c>
      <c r="P110" s="68">
        <f>Table224523[[#This Row],[PEMBULATAN]]*O110</f>
        <v>10120</v>
      </c>
    </row>
    <row r="111" spans="1:16" ht="32.25" customHeight="1" x14ac:dyDescent="0.2">
      <c r="A111" s="94"/>
      <c r="B111" s="79"/>
      <c r="C111" s="77" t="s">
        <v>508</v>
      </c>
      <c r="D111" s="82" t="s">
        <v>55</v>
      </c>
      <c r="E111" s="13">
        <v>44415</v>
      </c>
      <c r="F111" s="80" t="s">
        <v>393</v>
      </c>
      <c r="G111" s="13">
        <v>44420</v>
      </c>
      <c r="H111" s="81" t="s">
        <v>394</v>
      </c>
      <c r="I111" s="16">
        <v>21</v>
      </c>
      <c r="J111" s="16">
        <v>25</v>
      </c>
      <c r="K111" s="16">
        <v>10</v>
      </c>
      <c r="L111" s="16">
        <v>1</v>
      </c>
      <c r="M111" s="87">
        <v>1.3125</v>
      </c>
      <c r="N111" s="76">
        <v>2</v>
      </c>
      <c r="O111" s="67">
        <v>2530</v>
      </c>
      <c r="P111" s="68">
        <f>Table224523[[#This Row],[PEMBULATAN]]*O111</f>
        <v>5060</v>
      </c>
    </row>
    <row r="112" spans="1:16" ht="32.25" customHeight="1" x14ac:dyDescent="0.2">
      <c r="A112" s="94"/>
      <c r="B112" s="79"/>
      <c r="C112" s="77" t="s">
        <v>509</v>
      </c>
      <c r="D112" s="82" t="s">
        <v>55</v>
      </c>
      <c r="E112" s="13">
        <v>44415</v>
      </c>
      <c r="F112" s="80" t="s">
        <v>393</v>
      </c>
      <c r="G112" s="13">
        <v>44420</v>
      </c>
      <c r="H112" s="81" t="s">
        <v>394</v>
      </c>
      <c r="I112" s="16">
        <v>25</v>
      </c>
      <c r="J112" s="16">
        <v>28</v>
      </c>
      <c r="K112" s="16">
        <v>9</v>
      </c>
      <c r="L112" s="16">
        <v>1</v>
      </c>
      <c r="M112" s="87">
        <v>1.575</v>
      </c>
      <c r="N112" s="76">
        <v>2</v>
      </c>
      <c r="O112" s="67">
        <v>2530</v>
      </c>
      <c r="P112" s="68">
        <f>Table224523[[#This Row],[PEMBULATAN]]*O112</f>
        <v>5060</v>
      </c>
    </row>
    <row r="113" spans="1:16" ht="32.25" customHeight="1" x14ac:dyDescent="0.2">
      <c r="A113" s="94"/>
      <c r="B113" s="79"/>
      <c r="C113" s="77" t="s">
        <v>510</v>
      </c>
      <c r="D113" s="82" t="s">
        <v>55</v>
      </c>
      <c r="E113" s="13">
        <v>44415</v>
      </c>
      <c r="F113" s="80" t="s">
        <v>393</v>
      </c>
      <c r="G113" s="13">
        <v>44420</v>
      </c>
      <c r="H113" s="81" t="s">
        <v>394</v>
      </c>
      <c r="I113" s="16">
        <v>57</v>
      </c>
      <c r="J113" s="16">
        <v>42</v>
      </c>
      <c r="K113" s="16">
        <v>28</v>
      </c>
      <c r="L113" s="16">
        <v>5</v>
      </c>
      <c r="M113" s="87">
        <v>16.757999999999999</v>
      </c>
      <c r="N113" s="76">
        <v>17</v>
      </c>
      <c r="O113" s="67">
        <v>2530</v>
      </c>
      <c r="P113" s="68">
        <f>Table224523[[#This Row],[PEMBULATAN]]*O113</f>
        <v>43010</v>
      </c>
    </row>
    <row r="114" spans="1:16" ht="22.5" customHeight="1" x14ac:dyDescent="0.2">
      <c r="A114" s="119" t="s">
        <v>34</v>
      </c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1"/>
      <c r="M114" s="83">
        <f>SUBTOTAL(109,Table224523[KG VOLUME])</f>
        <v>2474.3094999999998</v>
      </c>
      <c r="N114" s="71">
        <f>SUM(N3:N113)</f>
        <v>2512</v>
      </c>
      <c r="O114" s="122">
        <f>SUM(P3:P113)</f>
        <v>6355360</v>
      </c>
      <c r="P114" s="123"/>
    </row>
    <row r="115" spans="1:16" ht="22.5" customHeight="1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9"/>
      <c r="N115" s="91" t="s">
        <v>57</v>
      </c>
      <c r="O115" s="90"/>
      <c r="P115" s="90">
        <f>O114*10%</f>
        <v>635536</v>
      </c>
    </row>
    <row r="116" spans="1:16" x14ac:dyDescent="0.2">
      <c r="A116" s="11"/>
      <c r="B116" s="59" t="s">
        <v>48</v>
      </c>
      <c r="C116" s="58"/>
      <c r="D116" s="60" t="s">
        <v>49</v>
      </c>
      <c r="H116" s="66"/>
      <c r="N116" s="65" t="s">
        <v>35</v>
      </c>
      <c r="P116" s="72">
        <f>O114*1%</f>
        <v>63553.599999999999</v>
      </c>
    </row>
    <row r="117" spans="1:16" x14ac:dyDescent="0.2">
      <c r="A117" s="11"/>
      <c r="H117" s="66"/>
      <c r="N117" s="65" t="s">
        <v>36</v>
      </c>
      <c r="P117" s="74">
        <v>0</v>
      </c>
    </row>
    <row r="118" spans="1:16" ht="15.75" thickBot="1" x14ac:dyDescent="0.25">
      <c r="A118" s="11"/>
      <c r="H118" s="66"/>
      <c r="N118" s="65" t="s">
        <v>37</v>
      </c>
      <c r="P118" s="74">
        <v>0</v>
      </c>
    </row>
    <row r="119" spans="1:16" x14ac:dyDescent="0.2">
      <c r="A119" s="11"/>
      <c r="H119" s="66"/>
      <c r="N119" s="69" t="s">
        <v>38</v>
      </c>
      <c r="O119" s="70"/>
      <c r="P119" s="73">
        <f>O114-P115+P116</f>
        <v>5783377.5999999996</v>
      </c>
    </row>
    <row r="120" spans="1:16" x14ac:dyDescent="0.2">
      <c r="B120" s="59"/>
      <c r="C120" s="58"/>
      <c r="D120" s="60"/>
    </row>
    <row r="122" spans="1:16" x14ac:dyDescent="0.2">
      <c r="A122" s="11"/>
      <c r="H122" s="66"/>
      <c r="P122" s="75"/>
    </row>
    <row r="123" spans="1:16" x14ac:dyDescent="0.2">
      <c r="A123" s="11"/>
      <c r="H123" s="66"/>
      <c r="O123" s="61"/>
      <c r="P123" s="75"/>
    </row>
    <row r="124" spans="1:16" s="3" customFormat="1" x14ac:dyDescent="0.25">
      <c r="A124" s="11"/>
      <c r="B124" s="2"/>
      <c r="C124" s="2"/>
      <c r="E124" s="12"/>
      <c r="H124" s="66"/>
      <c r="N124" s="15"/>
      <c r="O124" s="15"/>
      <c r="P124" s="15"/>
    </row>
    <row r="125" spans="1:16" s="3" customFormat="1" x14ac:dyDescent="0.25">
      <c r="A125" s="11"/>
      <c r="B125" s="2"/>
      <c r="C125" s="2"/>
      <c r="E125" s="12"/>
      <c r="H125" s="66"/>
      <c r="N125" s="15"/>
      <c r="O125" s="15"/>
      <c r="P125" s="15"/>
    </row>
    <row r="126" spans="1:16" s="3" customFormat="1" x14ac:dyDescent="0.25">
      <c r="A126" s="11"/>
      <c r="B126" s="2"/>
      <c r="C126" s="2"/>
      <c r="E126" s="12"/>
      <c r="H126" s="66"/>
      <c r="N126" s="15"/>
      <c r="O126" s="15"/>
      <c r="P126" s="15"/>
    </row>
    <row r="127" spans="1:16" s="3" customFormat="1" x14ac:dyDescent="0.25">
      <c r="A127" s="11"/>
      <c r="B127" s="2"/>
      <c r="C127" s="2"/>
      <c r="E127" s="12"/>
      <c r="H127" s="66"/>
      <c r="N127" s="15"/>
      <c r="O127" s="15"/>
      <c r="P127" s="15"/>
    </row>
    <row r="128" spans="1:16" s="3" customFormat="1" x14ac:dyDescent="0.25">
      <c r="A128" s="11"/>
      <c r="B128" s="2"/>
      <c r="C128" s="2"/>
      <c r="E128" s="12"/>
      <c r="H128" s="66"/>
      <c r="N128" s="15"/>
      <c r="O128" s="15"/>
      <c r="P128" s="15"/>
    </row>
    <row r="129" spans="1:16" s="3" customFormat="1" x14ac:dyDescent="0.25">
      <c r="A129" s="11"/>
      <c r="B129" s="2"/>
      <c r="C129" s="2"/>
      <c r="E129" s="12"/>
      <c r="H129" s="66"/>
      <c r="N129" s="15"/>
      <c r="O129" s="15"/>
      <c r="P129" s="15"/>
    </row>
    <row r="130" spans="1:16" s="3" customFormat="1" x14ac:dyDescent="0.25">
      <c r="A130" s="11"/>
      <c r="B130" s="2"/>
      <c r="C130" s="2"/>
      <c r="E130" s="12"/>
      <c r="H130" s="66"/>
      <c r="N130" s="15"/>
      <c r="O130" s="15"/>
      <c r="P130" s="15"/>
    </row>
    <row r="131" spans="1:16" s="3" customFormat="1" x14ac:dyDescent="0.25">
      <c r="A131" s="11"/>
      <c r="B131" s="2"/>
      <c r="C131" s="2"/>
      <c r="E131" s="12"/>
      <c r="H131" s="66"/>
      <c r="N131" s="15"/>
      <c r="O131" s="15"/>
      <c r="P131" s="15"/>
    </row>
    <row r="132" spans="1:16" s="3" customFormat="1" x14ac:dyDescent="0.25">
      <c r="A132" s="11"/>
      <c r="B132" s="2"/>
      <c r="C132" s="2"/>
      <c r="E132" s="12"/>
      <c r="H132" s="66"/>
      <c r="N132" s="15"/>
      <c r="O132" s="15"/>
      <c r="P132" s="15"/>
    </row>
    <row r="133" spans="1:16" s="3" customFormat="1" x14ac:dyDescent="0.25">
      <c r="A133" s="11"/>
      <c r="B133" s="2"/>
      <c r="C133" s="2"/>
      <c r="E133" s="12"/>
      <c r="H133" s="66"/>
      <c r="N133" s="15"/>
      <c r="O133" s="15"/>
      <c r="P133" s="15"/>
    </row>
    <row r="134" spans="1:16" s="3" customFormat="1" x14ac:dyDescent="0.25">
      <c r="A134" s="11"/>
      <c r="B134" s="2"/>
      <c r="C134" s="2"/>
      <c r="E134" s="12"/>
      <c r="H134" s="66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6"/>
      <c r="N135" s="15"/>
      <c r="O135" s="15"/>
      <c r="P135" s="15"/>
    </row>
  </sheetData>
  <mergeCells count="3">
    <mergeCell ref="A3:A4"/>
    <mergeCell ref="A114:L114"/>
    <mergeCell ref="O114:P114"/>
  </mergeCells>
  <conditionalFormatting sqref="B3">
    <cfRule type="duplicateValues" dxfId="331" priority="2"/>
  </conditionalFormatting>
  <conditionalFormatting sqref="B4:B113">
    <cfRule type="duplicateValues" dxfId="330" priority="2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2"/>
  <sheetViews>
    <sheetView zoomScale="110" zoomScaleNormal="110" workbookViewId="0">
      <pane xSplit="3" ySplit="2" topLeftCell="D79" activePane="bottomRight" state="frozen"/>
      <selection pane="topRight" activeCell="B1" sqref="B1"/>
      <selection pane="bottomLeft" activeCell="A3" sqref="A3"/>
      <selection pane="bottomRight" activeCell="B3" sqref="A3:XFD8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0" customHeight="1" x14ac:dyDescent="0.2">
      <c r="A3" s="117" t="s">
        <v>590</v>
      </c>
      <c r="B3" s="78" t="s">
        <v>511</v>
      </c>
      <c r="C3" s="9" t="s">
        <v>512</v>
      </c>
      <c r="D3" s="80" t="s">
        <v>55</v>
      </c>
      <c r="E3" s="13">
        <v>44416</v>
      </c>
      <c r="F3" s="80" t="s">
        <v>393</v>
      </c>
      <c r="G3" s="13">
        <v>44420</v>
      </c>
      <c r="H3" s="10" t="s">
        <v>394</v>
      </c>
      <c r="I3" s="1">
        <v>28</v>
      </c>
      <c r="J3" s="1">
        <v>38</v>
      </c>
      <c r="K3" s="1">
        <v>24</v>
      </c>
      <c r="L3" s="1">
        <v>6</v>
      </c>
      <c r="M3" s="86">
        <v>6.3840000000000003</v>
      </c>
      <c r="N3" s="8">
        <v>7</v>
      </c>
      <c r="O3" s="67">
        <v>2530</v>
      </c>
      <c r="P3" s="68">
        <f>Table2245236[[#This Row],[PEMBULATAN]]*O3</f>
        <v>17710</v>
      </c>
    </row>
    <row r="4" spans="1:16" ht="30" customHeight="1" x14ac:dyDescent="0.2">
      <c r="A4" s="118"/>
      <c r="B4" s="79"/>
      <c r="C4" s="9" t="s">
        <v>513</v>
      </c>
      <c r="D4" s="80" t="s">
        <v>55</v>
      </c>
      <c r="E4" s="13">
        <v>44416</v>
      </c>
      <c r="F4" s="80" t="s">
        <v>393</v>
      </c>
      <c r="G4" s="13">
        <v>44420</v>
      </c>
      <c r="H4" s="10" t="s">
        <v>394</v>
      </c>
      <c r="I4" s="1">
        <v>66</v>
      </c>
      <c r="J4" s="1">
        <v>16</v>
      </c>
      <c r="K4" s="1">
        <v>26</v>
      </c>
      <c r="L4" s="1">
        <v>5</v>
      </c>
      <c r="M4" s="86">
        <v>6.8639999999999999</v>
      </c>
      <c r="N4" s="8">
        <v>7</v>
      </c>
      <c r="O4" s="67">
        <v>2530</v>
      </c>
      <c r="P4" s="68">
        <f>Table2245236[[#This Row],[PEMBULATAN]]*O4</f>
        <v>17710</v>
      </c>
    </row>
    <row r="5" spans="1:16" ht="30" customHeight="1" x14ac:dyDescent="0.2">
      <c r="A5" s="94"/>
      <c r="B5" s="79"/>
      <c r="C5" s="77" t="s">
        <v>514</v>
      </c>
      <c r="D5" s="82" t="s">
        <v>55</v>
      </c>
      <c r="E5" s="13">
        <v>44416</v>
      </c>
      <c r="F5" s="80" t="s">
        <v>393</v>
      </c>
      <c r="G5" s="13">
        <v>44420</v>
      </c>
      <c r="H5" s="81" t="s">
        <v>394</v>
      </c>
      <c r="I5" s="16">
        <v>74</v>
      </c>
      <c r="J5" s="16">
        <v>55</v>
      </c>
      <c r="K5" s="16">
        <v>27</v>
      </c>
      <c r="L5" s="16">
        <v>6</v>
      </c>
      <c r="M5" s="87">
        <v>27.4725</v>
      </c>
      <c r="N5" s="76">
        <v>28</v>
      </c>
      <c r="O5" s="67">
        <v>2530</v>
      </c>
      <c r="P5" s="68">
        <f>Table2245236[[#This Row],[PEMBULATAN]]*O5</f>
        <v>70840</v>
      </c>
    </row>
    <row r="6" spans="1:16" ht="30" customHeight="1" x14ac:dyDescent="0.2">
      <c r="A6" s="94"/>
      <c r="B6" s="79"/>
      <c r="C6" s="77" t="s">
        <v>515</v>
      </c>
      <c r="D6" s="82" t="s">
        <v>55</v>
      </c>
      <c r="E6" s="13">
        <v>44416</v>
      </c>
      <c r="F6" s="80" t="s">
        <v>393</v>
      </c>
      <c r="G6" s="13">
        <v>44420</v>
      </c>
      <c r="H6" s="81" t="s">
        <v>394</v>
      </c>
      <c r="I6" s="16">
        <v>82</v>
      </c>
      <c r="J6" s="16">
        <v>62</v>
      </c>
      <c r="K6" s="16">
        <v>21</v>
      </c>
      <c r="L6" s="16">
        <v>9</v>
      </c>
      <c r="M6" s="87">
        <v>26.690999999999999</v>
      </c>
      <c r="N6" s="76">
        <v>27</v>
      </c>
      <c r="O6" s="67">
        <v>2530</v>
      </c>
      <c r="P6" s="68">
        <f>Table2245236[[#This Row],[PEMBULATAN]]*O6</f>
        <v>68310</v>
      </c>
    </row>
    <row r="7" spans="1:16" ht="30" customHeight="1" x14ac:dyDescent="0.2">
      <c r="A7" s="94"/>
      <c r="B7" s="79"/>
      <c r="C7" s="77" t="s">
        <v>516</v>
      </c>
      <c r="D7" s="82" t="s">
        <v>55</v>
      </c>
      <c r="E7" s="13">
        <v>44416</v>
      </c>
      <c r="F7" s="80" t="s">
        <v>393</v>
      </c>
      <c r="G7" s="13">
        <v>44420</v>
      </c>
      <c r="H7" s="81" t="s">
        <v>394</v>
      </c>
      <c r="I7" s="16">
        <v>96</v>
      </c>
      <c r="J7" s="16">
        <v>60</v>
      </c>
      <c r="K7" s="16">
        <v>33</v>
      </c>
      <c r="L7" s="16">
        <v>10</v>
      </c>
      <c r="M7" s="87">
        <v>47.52</v>
      </c>
      <c r="N7" s="76">
        <v>48</v>
      </c>
      <c r="O7" s="67">
        <v>2530</v>
      </c>
      <c r="P7" s="68">
        <f>Table2245236[[#This Row],[PEMBULATAN]]*O7</f>
        <v>121440</v>
      </c>
    </row>
    <row r="8" spans="1:16" ht="30" customHeight="1" x14ac:dyDescent="0.2">
      <c r="A8" s="94"/>
      <c r="B8" s="79"/>
      <c r="C8" s="77" t="s">
        <v>517</v>
      </c>
      <c r="D8" s="82" t="s">
        <v>55</v>
      </c>
      <c r="E8" s="13">
        <v>44416</v>
      </c>
      <c r="F8" s="80" t="s">
        <v>393</v>
      </c>
      <c r="G8" s="13">
        <v>44420</v>
      </c>
      <c r="H8" s="81" t="s">
        <v>394</v>
      </c>
      <c r="I8" s="16">
        <v>74</v>
      </c>
      <c r="J8" s="16">
        <v>68</v>
      </c>
      <c r="K8" s="16">
        <v>16</v>
      </c>
      <c r="L8" s="16">
        <v>6</v>
      </c>
      <c r="M8" s="87">
        <v>20.128</v>
      </c>
      <c r="N8" s="76">
        <v>20</v>
      </c>
      <c r="O8" s="67">
        <v>2530</v>
      </c>
      <c r="P8" s="68">
        <f>Table2245236[[#This Row],[PEMBULATAN]]*O8</f>
        <v>50600</v>
      </c>
    </row>
    <row r="9" spans="1:16" ht="30" customHeight="1" x14ac:dyDescent="0.2">
      <c r="A9" s="94"/>
      <c r="B9" s="79"/>
      <c r="C9" s="77" t="s">
        <v>518</v>
      </c>
      <c r="D9" s="82" t="s">
        <v>55</v>
      </c>
      <c r="E9" s="13">
        <v>44416</v>
      </c>
      <c r="F9" s="80" t="s">
        <v>393</v>
      </c>
      <c r="G9" s="13">
        <v>44420</v>
      </c>
      <c r="H9" s="81" t="s">
        <v>394</v>
      </c>
      <c r="I9" s="16">
        <v>82</v>
      </c>
      <c r="J9" s="16">
        <v>57</v>
      </c>
      <c r="K9" s="16">
        <v>23</v>
      </c>
      <c r="L9" s="16">
        <v>8</v>
      </c>
      <c r="M9" s="87">
        <v>26.875499999999999</v>
      </c>
      <c r="N9" s="76">
        <v>27</v>
      </c>
      <c r="O9" s="67">
        <v>2530</v>
      </c>
      <c r="P9" s="68">
        <f>Table2245236[[#This Row],[PEMBULATAN]]*O9</f>
        <v>68310</v>
      </c>
    </row>
    <row r="10" spans="1:16" ht="30" customHeight="1" x14ac:dyDescent="0.2">
      <c r="A10" s="94"/>
      <c r="B10" s="79"/>
      <c r="C10" s="77" t="s">
        <v>519</v>
      </c>
      <c r="D10" s="82" t="s">
        <v>55</v>
      </c>
      <c r="E10" s="13">
        <v>44416</v>
      </c>
      <c r="F10" s="80" t="s">
        <v>393</v>
      </c>
      <c r="G10" s="13">
        <v>44420</v>
      </c>
      <c r="H10" s="81" t="s">
        <v>394</v>
      </c>
      <c r="I10" s="16">
        <v>106</v>
      </c>
      <c r="J10" s="16">
        <v>63</v>
      </c>
      <c r="K10" s="16">
        <v>24</v>
      </c>
      <c r="L10" s="16">
        <v>12</v>
      </c>
      <c r="M10" s="87">
        <v>40.067999999999998</v>
      </c>
      <c r="N10" s="76">
        <v>40</v>
      </c>
      <c r="O10" s="67">
        <v>2530</v>
      </c>
      <c r="P10" s="68">
        <f>Table2245236[[#This Row],[PEMBULATAN]]*O10</f>
        <v>101200</v>
      </c>
    </row>
    <row r="11" spans="1:16" ht="30" customHeight="1" x14ac:dyDescent="0.2">
      <c r="A11" s="94"/>
      <c r="B11" s="79"/>
      <c r="C11" s="77" t="s">
        <v>520</v>
      </c>
      <c r="D11" s="82" t="s">
        <v>55</v>
      </c>
      <c r="E11" s="13">
        <v>44416</v>
      </c>
      <c r="F11" s="80" t="s">
        <v>393</v>
      </c>
      <c r="G11" s="13">
        <v>44420</v>
      </c>
      <c r="H11" s="81" t="s">
        <v>394</v>
      </c>
      <c r="I11" s="16">
        <v>83</v>
      </c>
      <c r="J11" s="16">
        <v>51</v>
      </c>
      <c r="K11" s="16">
        <v>23</v>
      </c>
      <c r="L11" s="16">
        <v>5</v>
      </c>
      <c r="M11" s="87">
        <v>24.339749999999999</v>
      </c>
      <c r="N11" s="76">
        <v>25</v>
      </c>
      <c r="O11" s="67">
        <v>2530</v>
      </c>
      <c r="P11" s="68">
        <f>Table2245236[[#This Row],[PEMBULATAN]]*O11</f>
        <v>63250</v>
      </c>
    </row>
    <row r="12" spans="1:16" ht="30" customHeight="1" x14ac:dyDescent="0.2">
      <c r="A12" s="94"/>
      <c r="B12" s="79"/>
      <c r="C12" s="77" t="s">
        <v>521</v>
      </c>
      <c r="D12" s="82" t="s">
        <v>55</v>
      </c>
      <c r="E12" s="13">
        <v>44416</v>
      </c>
      <c r="F12" s="80" t="s">
        <v>393</v>
      </c>
      <c r="G12" s="13">
        <v>44420</v>
      </c>
      <c r="H12" s="81" t="s">
        <v>394</v>
      </c>
      <c r="I12" s="16">
        <v>53</v>
      </c>
      <c r="J12" s="16">
        <v>35</v>
      </c>
      <c r="K12" s="16">
        <v>22</v>
      </c>
      <c r="L12" s="16">
        <v>4</v>
      </c>
      <c r="M12" s="87">
        <v>10.202500000000001</v>
      </c>
      <c r="N12" s="76">
        <v>10</v>
      </c>
      <c r="O12" s="67">
        <v>2530</v>
      </c>
      <c r="P12" s="68">
        <f>Table2245236[[#This Row],[PEMBULATAN]]*O12</f>
        <v>25300</v>
      </c>
    </row>
    <row r="13" spans="1:16" ht="30" customHeight="1" x14ac:dyDescent="0.2">
      <c r="A13" s="94"/>
      <c r="B13" s="79"/>
      <c r="C13" s="77" t="s">
        <v>522</v>
      </c>
      <c r="D13" s="82" t="s">
        <v>55</v>
      </c>
      <c r="E13" s="13">
        <v>44416</v>
      </c>
      <c r="F13" s="80" t="s">
        <v>393</v>
      </c>
      <c r="G13" s="13">
        <v>44420</v>
      </c>
      <c r="H13" s="81" t="s">
        <v>394</v>
      </c>
      <c r="I13" s="16">
        <v>65</v>
      </c>
      <c r="J13" s="16">
        <v>49</v>
      </c>
      <c r="K13" s="16">
        <v>22</v>
      </c>
      <c r="L13" s="16">
        <v>6</v>
      </c>
      <c r="M13" s="87">
        <v>17.517499999999998</v>
      </c>
      <c r="N13" s="76">
        <v>18</v>
      </c>
      <c r="O13" s="67">
        <v>2530</v>
      </c>
      <c r="P13" s="68">
        <f>Table2245236[[#This Row],[PEMBULATAN]]*O13</f>
        <v>45540</v>
      </c>
    </row>
    <row r="14" spans="1:16" ht="30" customHeight="1" x14ac:dyDescent="0.2">
      <c r="A14" s="94"/>
      <c r="B14" s="79"/>
      <c r="C14" s="77" t="s">
        <v>523</v>
      </c>
      <c r="D14" s="82" t="s">
        <v>55</v>
      </c>
      <c r="E14" s="13">
        <v>44416</v>
      </c>
      <c r="F14" s="80" t="s">
        <v>393</v>
      </c>
      <c r="G14" s="13">
        <v>44420</v>
      </c>
      <c r="H14" s="81" t="s">
        <v>394</v>
      </c>
      <c r="I14" s="16">
        <v>93</v>
      </c>
      <c r="J14" s="16">
        <v>62</v>
      </c>
      <c r="K14" s="16">
        <v>25</v>
      </c>
      <c r="L14" s="16">
        <v>3</v>
      </c>
      <c r="M14" s="87">
        <v>36.037500000000001</v>
      </c>
      <c r="N14" s="76">
        <v>36</v>
      </c>
      <c r="O14" s="67">
        <v>2530</v>
      </c>
      <c r="P14" s="68">
        <f>Table2245236[[#This Row],[PEMBULATAN]]*O14</f>
        <v>91080</v>
      </c>
    </row>
    <row r="15" spans="1:16" ht="30" customHeight="1" x14ac:dyDescent="0.2">
      <c r="A15" s="94"/>
      <c r="B15" s="79"/>
      <c r="C15" s="77" t="s">
        <v>524</v>
      </c>
      <c r="D15" s="82" t="s">
        <v>55</v>
      </c>
      <c r="E15" s="13">
        <v>44416</v>
      </c>
      <c r="F15" s="80" t="s">
        <v>393</v>
      </c>
      <c r="G15" s="13">
        <v>44420</v>
      </c>
      <c r="H15" s="81" t="s">
        <v>394</v>
      </c>
      <c r="I15" s="16">
        <v>68</v>
      </c>
      <c r="J15" s="16">
        <v>63</v>
      </c>
      <c r="K15" s="16">
        <v>25</v>
      </c>
      <c r="L15" s="16">
        <v>10</v>
      </c>
      <c r="M15" s="87">
        <v>26.774999999999999</v>
      </c>
      <c r="N15" s="76">
        <v>27</v>
      </c>
      <c r="O15" s="67">
        <v>2530</v>
      </c>
      <c r="P15" s="68">
        <f>Table2245236[[#This Row],[PEMBULATAN]]*O15</f>
        <v>68310</v>
      </c>
    </row>
    <row r="16" spans="1:16" ht="30" customHeight="1" x14ac:dyDescent="0.2">
      <c r="A16" s="94"/>
      <c r="B16" s="79"/>
      <c r="C16" s="77" t="s">
        <v>525</v>
      </c>
      <c r="D16" s="82" t="s">
        <v>55</v>
      </c>
      <c r="E16" s="13">
        <v>44416</v>
      </c>
      <c r="F16" s="80" t="s">
        <v>393</v>
      </c>
      <c r="G16" s="13">
        <v>44420</v>
      </c>
      <c r="H16" s="81" t="s">
        <v>394</v>
      </c>
      <c r="I16" s="16">
        <v>64</v>
      </c>
      <c r="J16" s="16">
        <v>63</v>
      </c>
      <c r="K16" s="16">
        <v>18</v>
      </c>
      <c r="L16" s="16">
        <v>5</v>
      </c>
      <c r="M16" s="87">
        <v>18.143999999999998</v>
      </c>
      <c r="N16" s="76">
        <v>18</v>
      </c>
      <c r="O16" s="67">
        <v>2530</v>
      </c>
      <c r="P16" s="68">
        <f>Table2245236[[#This Row],[PEMBULATAN]]*O16</f>
        <v>45540</v>
      </c>
    </row>
    <row r="17" spans="1:16" ht="30" customHeight="1" x14ac:dyDescent="0.2">
      <c r="A17" s="94"/>
      <c r="B17" s="79"/>
      <c r="C17" s="77" t="s">
        <v>526</v>
      </c>
      <c r="D17" s="82" t="s">
        <v>55</v>
      </c>
      <c r="E17" s="13">
        <v>44416</v>
      </c>
      <c r="F17" s="80" t="s">
        <v>393</v>
      </c>
      <c r="G17" s="13">
        <v>44420</v>
      </c>
      <c r="H17" s="81" t="s">
        <v>394</v>
      </c>
      <c r="I17" s="16">
        <v>86</v>
      </c>
      <c r="J17" s="16">
        <v>57</v>
      </c>
      <c r="K17" s="16">
        <v>26</v>
      </c>
      <c r="L17" s="16">
        <v>10</v>
      </c>
      <c r="M17" s="87">
        <v>31.863</v>
      </c>
      <c r="N17" s="76">
        <v>32</v>
      </c>
      <c r="O17" s="67">
        <v>2530</v>
      </c>
      <c r="P17" s="68">
        <f>Table2245236[[#This Row],[PEMBULATAN]]*O17</f>
        <v>80960</v>
      </c>
    </row>
    <row r="18" spans="1:16" ht="30" customHeight="1" x14ac:dyDescent="0.2">
      <c r="A18" s="94"/>
      <c r="B18" s="79"/>
      <c r="C18" s="77" t="s">
        <v>527</v>
      </c>
      <c r="D18" s="82" t="s">
        <v>55</v>
      </c>
      <c r="E18" s="13">
        <v>44416</v>
      </c>
      <c r="F18" s="80" t="s">
        <v>393</v>
      </c>
      <c r="G18" s="13">
        <v>44420</v>
      </c>
      <c r="H18" s="81" t="s">
        <v>394</v>
      </c>
      <c r="I18" s="16">
        <v>58</v>
      </c>
      <c r="J18" s="16">
        <v>38</v>
      </c>
      <c r="K18" s="16">
        <v>19</v>
      </c>
      <c r="L18" s="16">
        <v>2</v>
      </c>
      <c r="M18" s="87">
        <v>10.468999999999999</v>
      </c>
      <c r="N18" s="76">
        <v>11</v>
      </c>
      <c r="O18" s="67">
        <v>2530</v>
      </c>
      <c r="P18" s="68">
        <f>Table2245236[[#This Row],[PEMBULATAN]]*O18</f>
        <v>27830</v>
      </c>
    </row>
    <row r="19" spans="1:16" ht="30" customHeight="1" x14ac:dyDescent="0.2">
      <c r="A19" s="94"/>
      <c r="B19" s="79"/>
      <c r="C19" s="77" t="s">
        <v>528</v>
      </c>
      <c r="D19" s="82" t="s">
        <v>55</v>
      </c>
      <c r="E19" s="13">
        <v>44416</v>
      </c>
      <c r="F19" s="80" t="s">
        <v>393</v>
      </c>
      <c r="G19" s="13">
        <v>44420</v>
      </c>
      <c r="H19" s="81" t="s">
        <v>394</v>
      </c>
      <c r="I19" s="16">
        <v>64</v>
      </c>
      <c r="J19" s="16">
        <v>62</v>
      </c>
      <c r="K19" s="16">
        <v>17</v>
      </c>
      <c r="L19" s="16">
        <v>4</v>
      </c>
      <c r="M19" s="87">
        <v>16.864000000000001</v>
      </c>
      <c r="N19" s="76">
        <v>17</v>
      </c>
      <c r="O19" s="67">
        <v>2530</v>
      </c>
      <c r="P19" s="68">
        <f>Table2245236[[#This Row],[PEMBULATAN]]*O19</f>
        <v>43010</v>
      </c>
    </row>
    <row r="20" spans="1:16" ht="30" customHeight="1" x14ac:dyDescent="0.2">
      <c r="A20" s="94"/>
      <c r="B20" s="79"/>
      <c r="C20" s="77" t="s">
        <v>529</v>
      </c>
      <c r="D20" s="82" t="s">
        <v>55</v>
      </c>
      <c r="E20" s="13">
        <v>44416</v>
      </c>
      <c r="F20" s="80" t="s">
        <v>393</v>
      </c>
      <c r="G20" s="13">
        <v>44420</v>
      </c>
      <c r="H20" s="81" t="s">
        <v>394</v>
      </c>
      <c r="I20" s="16">
        <v>116</v>
      </c>
      <c r="J20" s="16">
        <v>64</v>
      </c>
      <c r="K20" s="16">
        <v>33</v>
      </c>
      <c r="L20" s="16">
        <v>8</v>
      </c>
      <c r="M20" s="87">
        <v>61.247999999999998</v>
      </c>
      <c r="N20" s="76">
        <v>61</v>
      </c>
      <c r="O20" s="67">
        <v>2530</v>
      </c>
      <c r="P20" s="68">
        <f>Table2245236[[#This Row],[PEMBULATAN]]*O20</f>
        <v>154330</v>
      </c>
    </row>
    <row r="21" spans="1:16" ht="30" customHeight="1" x14ac:dyDescent="0.2">
      <c r="A21" s="94"/>
      <c r="B21" s="79"/>
      <c r="C21" s="77" t="s">
        <v>530</v>
      </c>
      <c r="D21" s="82" t="s">
        <v>55</v>
      </c>
      <c r="E21" s="13">
        <v>44416</v>
      </c>
      <c r="F21" s="80" t="s">
        <v>393</v>
      </c>
      <c r="G21" s="13">
        <v>44420</v>
      </c>
      <c r="H21" s="81" t="s">
        <v>394</v>
      </c>
      <c r="I21" s="16">
        <v>93</v>
      </c>
      <c r="J21" s="16">
        <v>55</v>
      </c>
      <c r="K21" s="16">
        <v>32</v>
      </c>
      <c r="L21" s="16">
        <v>7</v>
      </c>
      <c r="M21" s="87">
        <v>40.92</v>
      </c>
      <c r="N21" s="76">
        <v>41</v>
      </c>
      <c r="O21" s="67">
        <v>2530</v>
      </c>
      <c r="P21" s="68">
        <f>Table2245236[[#This Row],[PEMBULATAN]]*O21</f>
        <v>103730</v>
      </c>
    </row>
    <row r="22" spans="1:16" ht="30" customHeight="1" x14ac:dyDescent="0.2">
      <c r="A22" s="94"/>
      <c r="B22" s="79"/>
      <c r="C22" s="77" t="s">
        <v>531</v>
      </c>
      <c r="D22" s="82" t="s">
        <v>55</v>
      </c>
      <c r="E22" s="13">
        <v>44416</v>
      </c>
      <c r="F22" s="80" t="s">
        <v>393</v>
      </c>
      <c r="G22" s="13">
        <v>44420</v>
      </c>
      <c r="H22" s="81" t="s">
        <v>394</v>
      </c>
      <c r="I22" s="16">
        <v>59</v>
      </c>
      <c r="J22" s="16">
        <v>57</v>
      </c>
      <c r="K22" s="16">
        <v>19</v>
      </c>
      <c r="L22" s="16">
        <v>15</v>
      </c>
      <c r="M22" s="87">
        <v>15.97425</v>
      </c>
      <c r="N22" s="76">
        <v>16</v>
      </c>
      <c r="O22" s="67">
        <v>2530</v>
      </c>
      <c r="P22" s="68">
        <f>Table2245236[[#This Row],[PEMBULATAN]]*O22</f>
        <v>40480</v>
      </c>
    </row>
    <row r="23" spans="1:16" ht="30" customHeight="1" x14ac:dyDescent="0.2">
      <c r="A23" s="94"/>
      <c r="B23" s="79"/>
      <c r="C23" s="77" t="s">
        <v>532</v>
      </c>
      <c r="D23" s="82" t="s">
        <v>55</v>
      </c>
      <c r="E23" s="13">
        <v>44416</v>
      </c>
      <c r="F23" s="80" t="s">
        <v>393</v>
      </c>
      <c r="G23" s="13">
        <v>44420</v>
      </c>
      <c r="H23" s="81" t="s">
        <v>394</v>
      </c>
      <c r="I23" s="16">
        <v>87</v>
      </c>
      <c r="J23" s="16">
        <v>56</v>
      </c>
      <c r="K23" s="16">
        <v>62</v>
      </c>
      <c r="L23" s="16">
        <v>19</v>
      </c>
      <c r="M23" s="87">
        <v>75.516000000000005</v>
      </c>
      <c r="N23" s="76">
        <v>76</v>
      </c>
      <c r="O23" s="67">
        <v>2530</v>
      </c>
      <c r="P23" s="68">
        <f>Table2245236[[#This Row],[PEMBULATAN]]*O23</f>
        <v>192280</v>
      </c>
    </row>
    <row r="24" spans="1:16" ht="30" customHeight="1" x14ac:dyDescent="0.2">
      <c r="A24" s="94"/>
      <c r="B24" s="79"/>
      <c r="C24" s="77" t="s">
        <v>533</v>
      </c>
      <c r="D24" s="82" t="s">
        <v>55</v>
      </c>
      <c r="E24" s="13">
        <v>44416</v>
      </c>
      <c r="F24" s="80" t="s">
        <v>393</v>
      </c>
      <c r="G24" s="13">
        <v>44420</v>
      </c>
      <c r="H24" s="81" t="s">
        <v>394</v>
      </c>
      <c r="I24" s="16">
        <v>62</v>
      </c>
      <c r="J24" s="16">
        <v>65</v>
      </c>
      <c r="K24" s="16">
        <v>25</v>
      </c>
      <c r="L24" s="16">
        <v>4</v>
      </c>
      <c r="M24" s="87">
        <v>25.1875</v>
      </c>
      <c r="N24" s="76">
        <v>25</v>
      </c>
      <c r="O24" s="67">
        <v>2530</v>
      </c>
      <c r="P24" s="68">
        <f>Table2245236[[#This Row],[PEMBULATAN]]*O24</f>
        <v>63250</v>
      </c>
    </row>
    <row r="25" spans="1:16" ht="30" customHeight="1" x14ac:dyDescent="0.2">
      <c r="A25" s="94"/>
      <c r="B25" s="79"/>
      <c r="C25" s="77" t="s">
        <v>534</v>
      </c>
      <c r="D25" s="82" t="s">
        <v>55</v>
      </c>
      <c r="E25" s="13">
        <v>44416</v>
      </c>
      <c r="F25" s="80" t="s">
        <v>393</v>
      </c>
      <c r="G25" s="13">
        <v>44420</v>
      </c>
      <c r="H25" s="81" t="s">
        <v>394</v>
      </c>
      <c r="I25" s="16">
        <v>77</v>
      </c>
      <c r="J25" s="16">
        <v>74</v>
      </c>
      <c r="K25" s="16">
        <v>33</v>
      </c>
      <c r="L25" s="16">
        <v>8</v>
      </c>
      <c r="M25" s="87">
        <v>47.008499999999998</v>
      </c>
      <c r="N25" s="76">
        <v>47</v>
      </c>
      <c r="O25" s="67">
        <v>2530</v>
      </c>
      <c r="P25" s="68">
        <f>Table2245236[[#This Row],[PEMBULATAN]]*O25</f>
        <v>118910</v>
      </c>
    </row>
    <row r="26" spans="1:16" ht="30" customHeight="1" x14ac:dyDescent="0.2">
      <c r="A26" s="94"/>
      <c r="B26" s="79"/>
      <c r="C26" s="77" t="s">
        <v>535</v>
      </c>
      <c r="D26" s="82" t="s">
        <v>55</v>
      </c>
      <c r="E26" s="13">
        <v>44416</v>
      </c>
      <c r="F26" s="80" t="s">
        <v>393</v>
      </c>
      <c r="G26" s="13">
        <v>44420</v>
      </c>
      <c r="H26" s="81" t="s">
        <v>394</v>
      </c>
      <c r="I26" s="16">
        <v>74</v>
      </c>
      <c r="J26" s="16">
        <v>63</v>
      </c>
      <c r="K26" s="16">
        <v>36</v>
      </c>
      <c r="L26" s="16">
        <v>12</v>
      </c>
      <c r="M26" s="87">
        <v>41.957999999999998</v>
      </c>
      <c r="N26" s="76">
        <v>42</v>
      </c>
      <c r="O26" s="67">
        <v>2530</v>
      </c>
      <c r="P26" s="68">
        <f>Table2245236[[#This Row],[PEMBULATAN]]*O26</f>
        <v>106260</v>
      </c>
    </row>
    <row r="27" spans="1:16" ht="30" customHeight="1" x14ac:dyDescent="0.2">
      <c r="A27" s="94"/>
      <c r="B27" s="79"/>
      <c r="C27" s="77" t="s">
        <v>536</v>
      </c>
      <c r="D27" s="82" t="s">
        <v>55</v>
      </c>
      <c r="E27" s="13">
        <v>44416</v>
      </c>
      <c r="F27" s="80" t="s">
        <v>393</v>
      </c>
      <c r="G27" s="13">
        <v>44420</v>
      </c>
      <c r="H27" s="81" t="s">
        <v>394</v>
      </c>
      <c r="I27" s="16">
        <v>64</v>
      </c>
      <c r="J27" s="16">
        <v>65</v>
      </c>
      <c r="K27" s="16">
        <v>23</v>
      </c>
      <c r="L27" s="16">
        <v>7</v>
      </c>
      <c r="M27" s="87">
        <v>23.92</v>
      </c>
      <c r="N27" s="76">
        <v>24</v>
      </c>
      <c r="O27" s="67">
        <v>2530</v>
      </c>
      <c r="P27" s="68">
        <f>Table2245236[[#This Row],[PEMBULATAN]]*O27</f>
        <v>60720</v>
      </c>
    </row>
    <row r="28" spans="1:16" ht="30" customHeight="1" x14ac:dyDescent="0.2">
      <c r="A28" s="94"/>
      <c r="B28" s="79"/>
      <c r="C28" s="77" t="s">
        <v>537</v>
      </c>
      <c r="D28" s="82" t="s">
        <v>55</v>
      </c>
      <c r="E28" s="13">
        <v>44416</v>
      </c>
      <c r="F28" s="80" t="s">
        <v>393</v>
      </c>
      <c r="G28" s="13">
        <v>44420</v>
      </c>
      <c r="H28" s="81" t="s">
        <v>394</v>
      </c>
      <c r="I28" s="16">
        <v>68</v>
      </c>
      <c r="J28" s="16">
        <v>65</v>
      </c>
      <c r="K28" s="16">
        <v>33</v>
      </c>
      <c r="L28" s="16">
        <v>6</v>
      </c>
      <c r="M28" s="87">
        <v>36.465000000000003</v>
      </c>
      <c r="N28" s="76">
        <v>37</v>
      </c>
      <c r="O28" s="67">
        <v>2530</v>
      </c>
      <c r="P28" s="68">
        <f>Table2245236[[#This Row],[PEMBULATAN]]*O28</f>
        <v>93610</v>
      </c>
    </row>
    <row r="29" spans="1:16" ht="30" customHeight="1" x14ac:dyDescent="0.2">
      <c r="A29" s="94"/>
      <c r="B29" s="79"/>
      <c r="C29" s="77" t="s">
        <v>538</v>
      </c>
      <c r="D29" s="82" t="s">
        <v>55</v>
      </c>
      <c r="E29" s="13">
        <v>44416</v>
      </c>
      <c r="F29" s="80" t="s">
        <v>393</v>
      </c>
      <c r="G29" s="13">
        <v>44420</v>
      </c>
      <c r="H29" s="81" t="s">
        <v>394</v>
      </c>
      <c r="I29" s="16">
        <v>68</v>
      </c>
      <c r="J29" s="16">
        <v>43</v>
      </c>
      <c r="K29" s="16">
        <v>34</v>
      </c>
      <c r="L29" s="16">
        <v>12</v>
      </c>
      <c r="M29" s="87">
        <v>24.853999999999999</v>
      </c>
      <c r="N29" s="76">
        <v>25</v>
      </c>
      <c r="O29" s="67">
        <v>2530</v>
      </c>
      <c r="P29" s="68">
        <f>Table2245236[[#This Row],[PEMBULATAN]]*O29</f>
        <v>63250</v>
      </c>
    </row>
    <row r="30" spans="1:16" ht="30" customHeight="1" x14ac:dyDescent="0.2">
      <c r="A30" s="94"/>
      <c r="B30" s="79"/>
      <c r="C30" s="77" t="s">
        <v>539</v>
      </c>
      <c r="D30" s="82" t="s">
        <v>55</v>
      </c>
      <c r="E30" s="13">
        <v>44416</v>
      </c>
      <c r="F30" s="80" t="s">
        <v>393</v>
      </c>
      <c r="G30" s="13">
        <v>44420</v>
      </c>
      <c r="H30" s="81" t="s">
        <v>394</v>
      </c>
      <c r="I30" s="16">
        <v>72</v>
      </c>
      <c r="J30" s="16">
        <v>54</v>
      </c>
      <c r="K30" s="16">
        <v>30</v>
      </c>
      <c r="L30" s="16">
        <v>6</v>
      </c>
      <c r="M30" s="87">
        <v>29.16</v>
      </c>
      <c r="N30" s="76">
        <v>29</v>
      </c>
      <c r="O30" s="67">
        <v>2530</v>
      </c>
      <c r="P30" s="68">
        <f>Table2245236[[#This Row],[PEMBULATAN]]*O30</f>
        <v>73370</v>
      </c>
    </row>
    <row r="31" spans="1:16" ht="30" customHeight="1" x14ac:dyDescent="0.2">
      <c r="A31" s="94"/>
      <c r="B31" s="79"/>
      <c r="C31" s="77" t="s">
        <v>540</v>
      </c>
      <c r="D31" s="82" t="s">
        <v>55</v>
      </c>
      <c r="E31" s="13">
        <v>44416</v>
      </c>
      <c r="F31" s="80" t="s">
        <v>393</v>
      </c>
      <c r="G31" s="13">
        <v>44420</v>
      </c>
      <c r="H31" s="81" t="s">
        <v>394</v>
      </c>
      <c r="I31" s="16">
        <v>102</v>
      </c>
      <c r="J31" s="16">
        <v>65</v>
      </c>
      <c r="K31" s="16">
        <v>38</v>
      </c>
      <c r="L31" s="16">
        <v>21</v>
      </c>
      <c r="M31" s="87">
        <v>62.984999999999999</v>
      </c>
      <c r="N31" s="76">
        <v>63</v>
      </c>
      <c r="O31" s="67">
        <v>2530</v>
      </c>
      <c r="P31" s="68">
        <f>Table2245236[[#This Row],[PEMBULATAN]]*O31</f>
        <v>159390</v>
      </c>
    </row>
    <row r="32" spans="1:16" ht="30" customHeight="1" x14ac:dyDescent="0.2">
      <c r="A32" s="94"/>
      <c r="B32" s="79"/>
      <c r="C32" s="77" t="s">
        <v>541</v>
      </c>
      <c r="D32" s="82" t="s">
        <v>55</v>
      </c>
      <c r="E32" s="13">
        <v>44416</v>
      </c>
      <c r="F32" s="80" t="s">
        <v>393</v>
      </c>
      <c r="G32" s="13">
        <v>44420</v>
      </c>
      <c r="H32" s="81" t="s">
        <v>394</v>
      </c>
      <c r="I32" s="16">
        <v>66</v>
      </c>
      <c r="J32" s="16">
        <v>65</v>
      </c>
      <c r="K32" s="16">
        <v>33</v>
      </c>
      <c r="L32" s="16">
        <v>7</v>
      </c>
      <c r="M32" s="87">
        <v>35.392499999999998</v>
      </c>
      <c r="N32" s="76">
        <v>36</v>
      </c>
      <c r="O32" s="67">
        <v>2530</v>
      </c>
      <c r="P32" s="68">
        <f>Table2245236[[#This Row],[PEMBULATAN]]*O32</f>
        <v>91080</v>
      </c>
    </row>
    <row r="33" spans="1:16" ht="30" customHeight="1" x14ac:dyDescent="0.2">
      <c r="A33" s="94"/>
      <c r="B33" s="79"/>
      <c r="C33" s="77" t="s">
        <v>542</v>
      </c>
      <c r="D33" s="82" t="s">
        <v>55</v>
      </c>
      <c r="E33" s="13">
        <v>44416</v>
      </c>
      <c r="F33" s="80" t="s">
        <v>393</v>
      </c>
      <c r="G33" s="13">
        <v>44420</v>
      </c>
      <c r="H33" s="81" t="s">
        <v>394</v>
      </c>
      <c r="I33" s="16">
        <v>94</v>
      </c>
      <c r="J33" s="16">
        <v>66</v>
      </c>
      <c r="K33" s="16">
        <v>35</v>
      </c>
      <c r="L33" s="16">
        <v>15</v>
      </c>
      <c r="M33" s="87">
        <v>54.284999999999997</v>
      </c>
      <c r="N33" s="76">
        <v>54</v>
      </c>
      <c r="O33" s="67">
        <v>2530</v>
      </c>
      <c r="P33" s="68">
        <f>Table2245236[[#This Row],[PEMBULATAN]]*O33</f>
        <v>136620</v>
      </c>
    </row>
    <row r="34" spans="1:16" ht="30" customHeight="1" x14ac:dyDescent="0.2">
      <c r="A34" s="94"/>
      <c r="B34" s="79"/>
      <c r="C34" s="77" t="s">
        <v>543</v>
      </c>
      <c r="D34" s="82" t="s">
        <v>55</v>
      </c>
      <c r="E34" s="13">
        <v>44416</v>
      </c>
      <c r="F34" s="80" t="s">
        <v>393</v>
      </c>
      <c r="G34" s="13">
        <v>44420</v>
      </c>
      <c r="H34" s="81" t="s">
        <v>394</v>
      </c>
      <c r="I34" s="16">
        <v>83</v>
      </c>
      <c r="J34" s="16">
        <v>68</v>
      </c>
      <c r="K34" s="16">
        <v>28</v>
      </c>
      <c r="L34" s="16">
        <v>8</v>
      </c>
      <c r="M34" s="87">
        <v>39.508000000000003</v>
      </c>
      <c r="N34" s="76">
        <v>40</v>
      </c>
      <c r="O34" s="67">
        <v>2530</v>
      </c>
      <c r="P34" s="68">
        <f>Table2245236[[#This Row],[PEMBULATAN]]*O34</f>
        <v>101200</v>
      </c>
    </row>
    <row r="35" spans="1:16" ht="30" customHeight="1" x14ac:dyDescent="0.2">
      <c r="A35" s="94"/>
      <c r="B35" s="79"/>
      <c r="C35" s="77" t="s">
        <v>544</v>
      </c>
      <c r="D35" s="82" t="s">
        <v>55</v>
      </c>
      <c r="E35" s="13">
        <v>44416</v>
      </c>
      <c r="F35" s="80" t="s">
        <v>393</v>
      </c>
      <c r="G35" s="13">
        <v>44420</v>
      </c>
      <c r="H35" s="81" t="s">
        <v>394</v>
      </c>
      <c r="I35" s="16">
        <v>74</v>
      </c>
      <c r="J35" s="16">
        <v>64</v>
      </c>
      <c r="K35" s="16">
        <v>14</v>
      </c>
      <c r="L35" s="16">
        <v>5</v>
      </c>
      <c r="M35" s="87">
        <v>16.576000000000001</v>
      </c>
      <c r="N35" s="76">
        <v>17</v>
      </c>
      <c r="O35" s="67">
        <v>2530</v>
      </c>
      <c r="P35" s="68">
        <f>Table2245236[[#This Row],[PEMBULATAN]]*O35</f>
        <v>43010</v>
      </c>
    </row>
    <row r="36" spans="1:16" ht="30" customHeight="1" x14ac:dyDescent="0.2">
      <c r="A36" s="94"/>
      <c r="B36" s="79"/>
      <c r="C36" s="77" t="s">
        <v>545</v>
      </c>
      <c r="D36" s="82" t="s">
        <v>55</v>
      </c>
      <c r="E36" s="13">
        <v>44416</v>
      </c>
      <c r="F36" s="80" t="s">
        <v>393</v>
      </c>
      <c r="G36" s="13">
        <v>44420</v>
      </c>
      <c r="H36" s="81" t="s">
        <v>394</v>
      </c>
      <c r="I36" s="16">
        <v>107</v>
      </c>
      <c r="J36" s="16">
        <v>66</v>
      </c>
      <c r="K36" s="16">
        <v>37</v>
      </c>
      <c r="L36" s="16">
        <v>10</v>
      </c>
      <c r="M36" s="87">
        <v>65.323499999999996</v>
      </c>
      <c r="N36" s="76">
        <v>66</v>
      </c>
      <c r="O36" s="67">
        <v>2530</v>
      </c>
      <c r="P36" s="68">
        <f>Table2245236[[#This Row],[PEMBULATAN]]*O36</f>
        <v>166980</v>
      </c>
    </row>
    <row r="37" spans="1:16" ht="30" customHeight="1" x14ac:dyDescent="0.2">
      <c r="A37" s="94"/>
      <c r="B37" s="79"/>
      <c r="C37" s="77" t="s">
        <v>546</v>
      </c>
      <c r="D37" s="82" t="s">
        <v>55</v>
      </c>
      <c r="E37" s="13">
        <v>44416</v>
      </c>
      <c r="F37" s="80" t="s">
        <v>393</v>
      </c>
      <c r="G37" s="13">
        <v>44420</v>
      </c>
      <c r="H37" s="81" t="s">
        <v>394</v>
      </c>
      <c r="I37" s="16">
        <v>82</v>
      </c>
      <c r="J37" s="16">
        <v>65</v>
      </c>
      <c r="K37" s="16">
        <v>33</v>
      </c>
      <c r="L37" s="16">
        <v>19</v>
      </c>
      <c r="M37" s="87">
        <v>43.972499999999997</v>
      </c>
      <c r="N37" s="76">
        <v>44</v>
      </c>
      <c r="O37" s="67">
        <v>2530</v>
      </c>
      <c r="P37" s="68">
        <f>Table2245236[[#This Row],[PEMBULATAN]]*O37</f>
        <v>111320</v>
      </c>
    </row>
    <row r="38" spans="1:16" ht="30" customHeight="1" x14ac:dyDescent="0.2">
      <c r="A38" s="94"/>
      <c r="B38" s="79"/>
      <c r="C38" s="77" t="s">
        <v>547</v>
      </c>
      <c r="D38" s="82" t="s">
        <v>55</v>
      </c>
      <c r="E38" s="13">
        <v>44416</v>
      </c>
      <c r="F38" s="80" t="s">
        <v>393</v>
      </c>
      <c r="G38" s="13">
        <v>44420</v>
      </c>
      <c r="H38" s="81" t="s">
        <v>394</v>
      </c>
      <c r="I38" s="16">
        <v>84</v>
      </c>
      <c r="J38" s="16">
        <v>62</v>
      </c>
      <c r="K38" s="16">
        <v>27</v>
      </c>
      <c r="L38" s="16">
        <v>6</v>
      </c>
      <c r="M38" s="87">
        <v>35.154000000000003</v>
      </c>
      <c r="N38" s="76">
        <v>35</v>
      </c>
      <c r="O38" s="67">
        <v>2530</v>
      </c>
      <c r="P38" s="68">
        <f>Table2245236[[#This Row],[PEMBULATAN]]*O38</f>
        <v>88550</v>
      </c>
    </row>
    <row r="39" spans="1:16" ht="30" customHeight="1" x14ac:dyDescent="0.2">
      <c r="A39" s="94"/>
      <c r="B39" s="79"/>
      <c r="C39" s="77" t="s">
        <v>548</v>
      </c>
      <c r="D39" s="82" t="s">
        <v>55</v>
      </c>
      <c r="E39" s="13">
        <v>44416</v>
      </c>
      <c r="F39" s="80" t="s">
        <v>393</v>
      </c>
      <c r="G39" s="13">
        <v>44420</v>
      </c>
      <c r="H39" s="81" t="s">
        <v>394</v>
      </c>
      <c r="I39" s="16">
        <v>75</v>
      </c>
      <c r="J39" s="16">
        <v>66</v>
      </c>
      <c r="K39" s="16">
        <v>24</v>
      </c>
      <c r="L39" s="16">
        <v>5</v>
      </c>
      <c r="M39" s="87">
        <v>29.7</v>
      </c>
      <c r="N39" s="76">
        <v>30</v>
      </c>
      <c r="O39" s="67">
        <v>2530</v>
      </c>
      <c r="P39" s="68">
        <f>Table2245236[[#This Row],[PEMBULATAN]]*O39</f>
        <v>75900</v>
      </c>
    </row>
    <row r="40" spans="1:16" ht="30" customHeight="1" x14ac:dyDescent="0.2">
      <c r="A40" s="94"/>
      <c r="B40" s="79"/>
      <c r="C40" s="77" t="s">
        <v>549</v>
      </c>
      <c r="D40" s="82" t="s">
        <v>55</v>
      </c>
      <c r="E40" s="13">
        <v>44416</v>
      </c>
      <c r="F40" s="80" t="s">
        <v>393</v>
      </c>
      <c r="G40" s="13">
        <v>44420</v>
      </c>
      <c r="H40" s="81" t="s">
        <v>394</v>
      </c>
      <c r="I40" s="16">
        <v>77</v>
      </c>
      <c r="J40" s="16">
        <v>64</v>
      </c>
      <c r="K40" s="16">
        <v>78</v>
      </c>
      <c r="L40" s="16">
        <v>9</v>
      </c>
      <c r="M40" s="87">
        <v>96.096000000000004</v>
      </c>
      <c r="N40" s="76">
        <v>96</v>
      </c>
      <c r="O40" s="67">
        <v>2530</v>
      </c>
      <c r="P40" s="68">
        <f>Table2245236[[#This Row],[PEMBULATAN]]*O40</f>
        <v>242880</v>
      </c>
    </row>
    <row r="41" spans="1:16" ht="30" customHeight="1" x14ac:dyDescent="0.2">
      <c r="A41" s="94"/>
      <c r="B41" s="79"/>
      <c r="C41" s="77" t="s">
        <v>550</v>
      </c>
      <c r="D41" s="82" t="s">
        <v>55</v>
      </c>
      <c r="E41" s="13">
        <v>44416</v>
      </c>
      <c r="F41" s="80" t="s">
        <v>393</v>
      </c>
      <c r="G41" s="13">
        <v>44420</v>
      </c>
      <c r="H41" s="81" t="s">
        <v>394</v>
      </c>
      <c r="I41" s="16">
        <v>98</v>
      </c>
      <c r="J41" s="16">
        <v>67</v>
      </c>
      <c r="K41" s="16">
        <v>39</v>
      </c>
      <c r="L41" s="16">
        <v>18</v>
      </c>
      <c r="M41" s="87">
        <v>64.018500000000003</v>
      </c>
      <c r="N41" s="76">
        <v>64</v>
      </c>
      <c r="O41" s="67">
        <v>2530</v>
      </c>
      <c r="P41" s="68">
        <f>Table2245236[[#This Row],[PEMBULATAN]]*O41</f>
        <v>161920</v>
      </c>
    </row>
    <row r="42" spans="1:16" ht="30" customHeight="1" x14ac:dyDescent="0.2">
      <c r="A42" s="94"/>
      <c r="B42" s="79"/>
      <c r="C42" s="77" t="s">
        <v>551</v>
      </c>
      <c r="D42" s="82" t="s">
        <v>55</v>
      </c>
      <c r="E42" s="13">
        <v>44416</v>
      </c>
      <c r="F42" s="80" t="s">
        <v>393</v>
      </c>
      <c r="G42" s="13">
        <v>44420</v>
      </c>
      <c r="H42" s="81" t="s">
        <v>394</v>
      </c>
      <c r="I42" s="16">
        <v>107</v>
      </c>
      <c r="J42" s="16">
        <v>63</v>
      </c>
      <c r="K42" s="16">
        <v>44</v>
      </c>
      <c r="L42" s="16">
        <v>21</v>
      </c>
      <c r="M42" s="87">
        <v>74.150999999999996</v>
      </c>
      <c r="N42" s="76">
        <v>74</v>
      </c>
      <c r="O42" s="67">
        <v>2530</v>
      </c>
      <c r="P42" s="68">
        <f>Table2245236[[#This Row],[PEMBULATAN]]*O42</f>
        <v>187220</v>
      </c>
    </row>
    <row r="43" spans="1:16" ht="30" customHeight="1" x14ac:dyDescent="0.2">
      <c r="A43" s="94"/>
      <c r="B43" s="79"/>
      <c r="C43" s="77" t="s">
        <v>552</v>
      </c>
      <c r="D43" s="82" t="s">
        <v>55</v>
      </c>
      <c r="E43" s="13">
        <v>44416</v>
      </c>
      <c r="F43" s="80" t="s">
        <v>393</v>
      </c>
      <c r="G43" s="13">
        <v>44420</v>
      </c>
      <c r="H43" s="81" t="s">
        <v>394</v>
      </c>
      <c r="I43" s="16">
        <v>86</v>
      </c>
      <c r="J43" s="16">
        <v>68</v>
      </c>
      <c r="K43" s="16">
        <v>32</v>
      </c>
      <c r="L43" s="16">
        <v>16</v>
      </c>
      <c r="M43" s="87">
        <v>46.783999999999999</v>
      </c>
      <c r="N43" s="76">
        <v>47</v>
      </c>
      <c r="O43" s="67">
        <v>2530</v>
      </c>
      <c r="P43" s="68">
        <f>Table2245236[[#This Row],[PEMBULATAN]]*O43</f>
        <v>118910</v>
      </c>
    </row>
    <row r="44" spans="1:16" ht="30" customHeight="1" x14ac:dyDescent="0.2">
      <c r="A44" s="94"/>
      <c r="B44" s="79"/>
      <c r="C44" s="77" t="s">
        <v>553</v>
      </c>
      <c r="D44" s="82" t="s">
        <v>55</v>
      </c>
      <c r="E44" s="13">
        <v>44416</v>
      </c>
      <c r="F44" s="80" t="s">
        <v>393</v>
      </c>
      <c r="G44" s="13">
        <v>44420</v>
      </c>
      <c r="H44" s="81" t="s">
        <v>394</v>
      </c>
      <c r="I44" s="16">
        <v>102</v>
      </c>
      <c r="J44" s="16">
        <v>61</v>
      </c>
      <c r="K44" s="16">
        <v>37</v>
      </c>
      <c r="L44" s="16">
        <v>14</v>
      </c>
      <c r="M44" s="87">
        <v>57.5535</v>
      </c>
      <c r="N44" s="76">
        <v>58</v>
      </c>
      <c r="O44" s="67">
        <v>2530</v>
      </c>
      <c r="P44" s="68">
        <f>Table2245236[[#This Row],[PEMBULATAN]]*O44</f>
        <v>146740</v>
      </c>
    </row>
    <row r="45" spans="1:16" ht="30" customHeight="1" x14ac:dyDescent="0.2">
      <c r="A45" s="94"/>
      <c r="B45" s="79"/>
      <c r="C45" s="77" t="s">
        <v>554</v>
      </c>
      <c r="D45" s="82" t="s">
        <v>55</v>
      </c>
      <c r="E45" s="13">
        <v>44416</v>
      </c>
      <c r="F45" s="80" t="s">
        <v>393</v>
      </c>
      <c r="G45" s="13">
        <v>44420</v>
      </c>
      <c r="H45" s="81" t="s">
        <v>394</v>
      </c>
      <c r="I45" s="16">
        <v>95</v>
      </c>
      <c r="J45" s="16">
        <v>69</v>
      </c>
      <c r="K45" s="16">
        <v>33</v>
      </c>
      <c r="L45" s="16">
        <v>11</v>
      </c>
      <c r="M45" s="87">
        <v>54.078749999999999</v>
      </c>
      <c r="N45" s="76">
        <v>54</v>
      </c>
      <c r="O45" s="67">
        <v>2530</v>
      </c>
      <c r="P45" s="68">
        <f>Table2245236[[#This Row],[PEMBULATAN]]*O45</f>
        <v>136620</v>
      </c>
    </row>
    <row r="46" spans="1:16" ht="30" customHeight="1" x14ac:dyDescent="0.2">
      <c r="A46" s="94"/>
      <c r="B46" s="79"/>
      <c r="C46" s="77" t="s">
        <v>555</v>
      </c>
      <c r="D46" s="82" t="s">
        <v>55</v>
      </c>
      <c r="E46" s="13">
        <v>44416</v>
      </c>
      <c r="F46" s="80" t="s">
        <v>393</v>
      </c>
      <c r="G46" s="13">
        <v>44420</v>
      </c>
      <c r="H46" s="81" t="s">
        <v>394</v>
      </c>
      <c r="I46" s="16">
        <v>88</v>
      </c>
      <c r="J46" s="16">
        <v>75</v>
      </c>
      <c r="K46" s="16">
        <v>29</v>
      </c>
      <c r="L46" s="16">
        <v>14</v>
      </c>
      <c r="M46" s="87">
        <v>47.85</v>
      </c>
      <c r="N46" s="76">
        <v>48</v>
      </c>
      <c r="O46" s="67">
        <v>2530</v>
      </c>
      <c r="P46" s="68">
        <f>Table2245236[[#This Row],[PEMBULATAN]]*O46</f>
        <v>121440</v>
      </c>
    </row>
    <row r="47" spans="1:16" ht="30" customHeight="1" x14ac:dyDescent="0.2">
      <c r="A47" s="94"/>
      <c r="B47" s="79"/>
      <c r="C47" s="77" t="s">
        <v>556</v>
      </c>
      <c r="D47" s="82" t="s">
        <v>55</v>
      </c>
      <c r="E47" s="13">
        <v>44416</v>
      </c>
      <c r="F47" s="80" t="s">
        <v>393</v>
      </c>
      <c r="G47" s="13">
        <v>44420</v>
      </c>
      <c r="H47" s="81" t="s">
        <v>394</v>
      </c>
      <c r="I47" s="16">
        <v>79</v>
      </c>
      <c r="J47" s="16">
        <v>66</v>
      </c>
      <c r="K47" s="16">
        <v>32</v>
      </c>
      <c r="L47" s="16">
        <v>9</v>
      </c>
      <c r="M47" s="87">
        <v>41.712000000000003</v>
      </c>
      <c r="N47" s="76">
        <v>42</v>
      </c>
      <c r="O47" s="67">
        <v>2530</v>
      </c>
      <c r="P47" s="68">
        <f>Table2245236[[#This Row],[PEMBULATAN]]*O47</f>
        <v>106260</v>
      </c>
    </row>
    <row r="48" spans="1:16" ht="30" customHeight="1" x14ac:dyDescent="0.2">
      <c r="A48" s="94"/>
      <c r="B48" s="79"/>
      <c r="C48" s="77" t="s">
        <v>557</v>
      </c>
      <c r="D48" s="82" t="s">
        <v>55</v>
      </c>
      <c r="E48" s="13">
        <v>44416</v>
      </c>
      <c r="F48" s="80" t="s">
        <v>393</v>
      </c>
      <c r="G48" s="13">
        <v>44420</v>
      </c>
      <c r="H48" s="81" t="s">
        <v>394</v>
      </c>
      <c r="I48" s="16">
        <v>67</v>
      </c>
      <c r="J48" s="16">
        <v>56</v>
      </c>
      <c r="K48" s="16">
        <v>37</v>
      </c>
      <c r="L48" s="16">
        <v>13</v>
      </c>
      <c r="M48" s="87">
        <v>34.706000000000003</v>
      </c>
      <c r="N48" s="76">
        <v>35</v>
      </c>
      <c r="O48" s="67">
        <v>2530</v>
      </c>
      <c r="P48" s="68">
        <f>Table2245236[[#This Row],[PEMBULATAN]]*O48</f>
        <v>88550</v>
      </c>
    </row>
    <row r="49" spans="1:16" ht="30" customHeight="1" x14ac:dyDescent="0.2">
      <c r="A49" s="94"/>
      <c r="B49" s="79"/>
      <c r="C49" s="77" t="s">
        <v>558</v>
      </c>
      <c r="D49" s="82" t="s">
        <v>55</v>
      </c>
      <c r="E49" s="13">
        <v>44416</v>
      </c>
      <c r="F49" s="80" t="s">
        <v>393</v>
      </c>
      <c r="G49" s="13">
        <v>44420</v>
      </c>
      <c r="H49" s="81" t="s">
        <v>394</v>
      </c>
      <c r="I49" s="16">
        <v>65</v>
      </c>
      <c r="J49" s="16">
        <v>38</v>
      </c>
      <c r="K49" s="16">
        <v>20</v>
      </c>
      <c r="L49" s="16">
        <v>6</v>
      </c>
      <c r="M49" s="87">
        <v>12.35</v>
      </c>
      <c r="N49" s="76">
        <v>13</v>
      </c>
      <c r="O49" s="67">
        <v>2530</v>
      </c>
      <c r="P49" s="68">
        <f>Table2245236[[#This Row],[PEMBULATAN]]*O49</f>
        <v>32890</v>
      </c>
    </row>
    <row r="50" spans="1:16" ht="30" customHeight="1" x14ac:dyDescent="0.2">
      <c r="A50" s="94"/>
      <c r="B50" s="79"/>
      <c r="C50" s="77" t="s">
        <v>559</v>
      </c>
      <c r="D50" s="82" t="s">
        <v>55</v>
      </c>
      <c r="E50" s="13">
        <v>44416</v>
      </c>
      <c r="F50" s="80" t="s">
        <v>393</v>
      </c>
      <c r="G50" s="13">
        <v>44420</v>
      </c>
      <c r="H50" s="81" t="s">
        <v>394</v>
      </c>
      <c r="I50" s="16">
        <v>92</v>
      </c>
      <c r="J50" s="16">
        <v>68</v>
      </c>
      <c r="K50" s="16">
        <v>32</v>
      </c>
      <c r="L50" s="16">
        <v>14</v>
      </c>
      <c r="M50" s="87">
        <v>50.048000000000002</v>
      </c>
      <c r="N50" s="76">
        <v>50</v>
      </c>
      <c r="O50" s="67">
        <v>2530</v>
      </c>
      <c r="P50" s="68">
        <f>Table2245236[[#This Row],[PEMBULATAN]]*O50</f>
        <v>126500</v>
      </c>
    </row>
    <row r="51" spans="1:16" ht="30" customHeight="1" x14ac:dyDescent="0.2">
      <c r="A51" s="94"/>
      <c r="B51" s="79"/>
      <c r="C51" s="77" t="s">
        <v>560</v>
      </c>
      <c r="D51" s="82" t="s">
        <v>55</v>
      </c>
      <c r="E51" s="13">
        <v>44416</v>
      </c>
      <c r="F51" s="80" t="s">
        <v>393</v>
      </c>
      <c r="G51" s="13">
        <v>44420</v>
      </c>
      <c r="H51" s="81" t="s">
        <v>394</v>
      </c>
      <c r="I51" s="16">
        <v>106</v>
      </c>
      <c r="J51" s="16">
        <v>64</v>
      </c>
      <c r="K51" s="16">
        <v>33</v>
      </c>
      <c r="L51" s="16">
        <v>27</v>
      </c>
      <c r="M51" s="87">
        <v>55.968000000000004</v>
      </c>
      <c r="N51" s="76">
        <v>56</v>
      </c>
      <c r="O51" s="67">
        <v>2530</v>
      </c>
      <c r="P51" s="68">
        <f>Table2245236[[#This Row],[PEMBULATAN]]*O51</f>
        <v>141680</v>
      </c>
    </row>
    <row r="52" spans="1:16" ht="30" customHeight="1" x14ac:dyDescent="0.2">
      <c r="A52" s="94"/>
      <c r="B52" s="79"/>
      <c r="C52" s="77" t="s">
        <v>561</v>
      </c>
      <c r="D52" s="82" t="s">
        <v>55</v>
      </c>
      <c r="E52" s="13">
        <v>44416</v>
      </c>
      <c r="F52" s="80" t="s">
        <v>393</v>
      </c>
      <c r="G52" s="13">
        <v>44420</v>
      </c>
      <c r="H52" s="81" t="s">
        <v>394</v>
      </c>
      <c r="I52" s="16">
        <v>92</v>
      </c>
      <c r="J52" s="16">
        <v>55</v>
      </c>
      <c r="K52" s="16">
        <v>64</v>
      </c>
      <c r="L52" s="16">
        <v>8</v>
      </c>
      <c r="M52" s="87">
        <v>80.959999999999994</v>
      </c>
      <c r="N52" s="76">
        <v>81</v>
      </c>
      <c r="O52" s="67">
        <v>2530</v>
      </c>
      <c r="P52" s="68">
        <f>Table2245236[[#This Row],[PEMBULATAN]]*O52</f>
        <v>204930</v>
      </c>
    </row>
    <row r="53" spans="1:16" ht="30" customHeight="1" x14ac:dyDescent="0.2">
      <c r="A53" s="94"/>
      <c r="B53" s="79"/>
      <c r="C53" s="77" t="s">
        <v>562</v>
      </c>
      <c r="D53" s="82" t="s">
        <v>55</v>
      </c>
      <c r="E53" s="13">
        <v>44416</v>
      </c>
      <c r="F53" s="80" t="s">
        <v>393</v>
      </c>
      <c r="G53" s="13">
        <v>44420</v>
      </c>
      <c r="H53" s="81" t="s">
        <v>394</v>
      </c>
      <c r="I53" s="16">
        <v>122</v>
      </c>
      <c r="J53" s="16">
        <v>23</v>
      </c>
      <c r="K53" s="16">
        <v>77</v>
      </c>
      <c r="L53" s="16">
        <v>16</v>
      </c>
      <c r="M53" s="87">
        <v>54.015500000000003</v>
      </c>
      <c r="N53" s="76">
        <v>54</v>
      </c>
      <c r="O53" s="67">
        <v>2530</v>
      </c>
      <c r="P53" s="68">
        <f>Table2245236[[#This Row],[PEMBULATAN]]*O53</f>
        <v>136620</v>
      </c>
    </row>
    <row r="54" spans="1:16" ht="30" customHeight="1" x14ac:dyDescent="0.2">
      <c r="A54" s="94"/>
      <c r="B54" s="79"/>
      <c r="C54" s="77" t="s">
        <v>563</v>
      </c>
      <c r="D54" s="82" t="s">
        <v>55</v>
      </c>
      <c r="E54" s="13">
        <v>44416</v>
      </c>
      <c r="F54" s="80" t="s">
        <v>393</v>
      </c>
      <c r="G54" s="13">
        <v>44420</v>
      </c>
      <c r="H54" s="81" t="s">
        <v>394</v>
      </c>
      <c r="I54" s="16">
        <v>35</v>
      </c>
      <c r="J54" s="16">
        <v>26</v>
      </c>
      <c r="K54" s="16">
        <v>22</v>
      </c>
      <c r="L54" s="16">
        <v>1</v>
      </c>
      <c r="M54" s="87">
        <v>5.0049999999999999</v>
      </c>
      <c r="N54" s="76">
        <v>5</v>
      </c>
      <c r="O54" s="67">
        <v>2530</v>
      </c>
      <c r="P54" s="68">
        <f>Table2245236[[#This Row],[PEMBULATAN]]*O54</f>
        <v>12650</v>
      </c>
    </row>
    <row r="55" spans="1:16" ht="30" customHeight="1" x14ac:dyDescent="0.2">
      <c r="A55" s="94"/>
      <c r="B55" s="79"/>
      <c r="C55" s="77" t="s">
        <v>564</v>
      </c>
      <c r="D55" s="82" t="s">
        <v>55</v>
      </c>
      <c r="E55" s="13">
        <v>44416</v>
      </c>
      <c r="F55" s="80" t="s">
        <v>393</v>
      </c>
      <c r="G55" s="13">
        <v>44420</v>
      </c>
      <c r="H55" s="81" t="s">
        <v>394</v>
      </c>
      <c r="I55" s="16">
        <v>57</v>
      </c>
      <c r="J55" s="16">
        <v>22</v>
      </c>
      <c r="K55" s="16">
        <v>39</v>
      </c>
      <c r="L55" s="16">
        <v>10</v>
      </c>
      <c r="M55" s="87">
        <v>12.2265</v>
      </c>
      <c r="N55" s="76">
        <v>12</v>
      </c>
      <c r="O55" s="67">
        <v>2530</v>
      </c>
      <c r="P55" s="68">
        <f>Table2245236[[#This Row],[PEMBULATAN]]*O55</f>
        <v>30360</v>
      </c>
    </row>
    <row r="56" spans="1:16" ht="30" customHeight="1" x14ac:dyDescent="0.2">
      <c r="A56" s="94"/>
      <c r="B56" s="79"/>
      <c r="C56" s="77" t="s">
        <v>565</v>
      </c>
      <c r="D56" s="82" t="s">
        <v>55</v>
      </c>
      <c r="E56" s="13">
        <v>44416</v>
      </c>
      <c r="F56" s="80" t="s">
        <v>393</v>
      </c>
      <c r="G56" s="13">
        <v>44420</v>
      </c>
      <c r="H56" s="81" t="s">
        <v>394</v>
      </c>
      <c r="I56" s="16">
        <v>66</v>
      </c>
      <c r="J56" s="16">
        <v>48</v>
      </c>
      <c r="K56" s="16">
        <v>29</v>
      </c>
      <c r="L56" s="16">
        <v>2</v>
      </c>
      <c r="M56" s="87">
        <v>22.968</v>
      </c>
      <c r="N56" s="76">
        <v>23</v>
      </c>
      <c r="O56" s="67">
        <v>2530</v>
      </c>
      <c r="P56" s="68">
        <f>Table2245236[[#This Row],[PEMBULATAN]]*O56</f>
        <v>58190</v>
      </c>
    </row>
    <row r="57" spans="1:16" ht="30" customHeight="1" x14ac:dyDescent="0.2">
      <c r="A57" s="94"/>
      <c r="B57" s="79"/>
      <c r="C57" s="77" t="s">
        <v>566</v>
      </c>
      <c r="D57" s="82" t="s">
        <v>55</v>
      </c>
      <c r="E57" s="13">
        <v>44416</v>
      </c>
      <c r="F57" s="80" t="s">
        <v>393</v>
      </c>
      <c r="G57" s="13">
        <v>44420</v>
      </c>
      <c r="H57" s="81" t="s">
        <v>394</v>
      </c>
      <c r="I57" s="16">
        <v>63</v>
      </c>
      <c r="J57" s="16">
        <v>34</v>
      </c>
      <c r="K57" s="16">
        <v>27</v>
      </c>
      <c r="L57" s="16">
        <v>3</v>
      </c>
      <c r="M57" s="87">
        <v>14.458500000000001</v>
      </c>
      <c r="N57" s="76">
        <v>15</v>
      </c>
      <c r="O57" s="67">
        <v>2530</v>
      </c>
      <c r="P57" s="68">
        <f>Table2245236[[#This Row],[PEMBULATAN]]*O57</f>
        <v>37950</v>
      </c>
    </row>
    <row r="58" spans="1:16" ht="30" customHeight="1" x14ac:dyDescent="0.2">
      <c r="A58" s="94"/>
      <c r="B58" s="79"/>
      <c r="C58" s="77" t="s">
        <v>567</v>
      </c>
      <c r="D58" s="82" t="s">
        <v>55</v>
      </c>
      <c r="E58" s="13">
        <v>44416</v>
      </c>
      <c r="F58" s="80" t="s">
        <v>393</v>
      </c>
      <c r="G58" s="13">
        <v>44420</v>
      </c>
      <c r="H58" s="81" t="s">
        <v>394</v>
      </c>
      <c r="I58" s="16">
        <v>55</v>
      </c>
      <c r="J58" s="16">
        <v>59</v>
      </c>
      <c r="K58" s="16">
        <v>18</v>
      </c>
      <c r="L58" s="16">
        <v>1</v>
      </c>
      <c r="M58" s="87">
        <v>14.602499999999999</v>
      </c>
      <c r="N58" s="76">
        <v>15</v>
      </c>
      <c r="O58" s="67">
        <v>2530</v>
      </c>
      <c r="P58" s="68">
        <f>Table2245236[[#This Row],[PEMBULATAN]]*O58</f>
        <v>37950</v>
      </c>
    </row>
    <row r="59" spans="1:16" ht="30" customHeight="1" x14ac:dyDescent="0.2">
      <c r="A59" s="94"/>
      <c r="B59" s="79"/>
      <c r="C59" s="77" t="s">
        <v>568</v>
      </c>
      <c r="D59" s="82" t="s">
        <v>55</v>
      </c>
      <c r="E59" s="13">
        <v>44416</v>
      </c>
      <c r="F59" s="80" t="s">
        <v>393</v>
      </c>
      <c r="G59" s="13">
        <v>44420</v>
      </c>
      <c r="H59" s="81" t="s">
        <v>394</v>
      </c>
      <c r="I59" s="16">
        <v>37</v>
      </c>
      <c r="J59" s="16">
        <v>43</v>
      </c>
      <c r="K59" s="16">
        <v>47</v>
      </c>
      <c r="L59" s="16">
        <v>9</v>
      </c>
      <c r="M59" s="87">
        <v>18.69425</v>
      </c>
      <c r="N59" s="76">
        <v>19</v>
      </c>
      <c r="O59" s="67">
        <v>2530</v>
      </c>
      <c r="P59" s="68">
        <f>Table2245236[[#This Row],[PEMBULATAN]]*O59</f>
        <v>48070</v>
      </c>
    </row>
    <row r="60" spans="1:16" ht="30" customHeight="1" x14ac:dyDescent="0.2">
      <c r="A60" s="94"/>
      <c r="B60" s="79"/>
      <c r="C60" s="77" t="s">
        <v>569</v>
      </c>
      <c r="D60" s="82" t="s">
        <v>55</v>
      </c>
      <c r="E60" s="13">
        <v>44416</v>
      </c>
      <c r="F60" s="80" t="s">
        <v>393</v>
      </c>
      <c r="G60" s="13">
        <v>44420</v>
      </c>
      <c r="H60" s="81" t="s">
        <v>394</v>
      </c>
      <c r="I60" s="16">
        <v>24</v>
      </c>
      <c r="J60" s="16">
        <v>25</v>
      </c>
      <c r="K60" s="16">
        <v>28</v>
      </c>
      <c r="L60" s="16">
        <v>11</v>
      </c>
      <c r="M60" s="87">
        <v>4.2</v>
      </c>
      <c r="N60" s="76">
        <v>11</v>
      </c>
      <c r="O60" s="67">
        <v>2530</v>
      </c>
      <c r="P60" s="68">
        <f>Table2245236[[#This Row],[PEMBULATAN]]*O60</f>
        <v>27830</v>
      </c>
    </row>
    <row r="61" spans="1:16" ht="30" customHeight="1" x14ac:dyDescent="0.2">
      <c r="A61" s="94"/>
      <c r="B61" s="79"/>
      <c r="C61" s="77" t="s">
        <v>570</v>
      </c>
      <c r="D61" s="82" t="s">
        <v>55</v>
      </c>
      <c r="E61" s="13">
        <v>44416</v>
      </c>
      <c r="F61" s="80" t="s">
        <v>393</v>
      </c>
      <c r="G61" s="13">
        <v>44420</v>
      </c>
      <c r="H61" s="81" t="s">
        <v>394</v>
      </c>
      <c r="I61" s="16">
        <v>43</v>
      </c>
      <c r="J61" s="16">
        <v>39</v>
      </c>
      <c r="K61" s="16">
        <v>15</v>
      </c>
      <c r="L61" s="16">
        <v>2</v>
      </c>
      <c r="M61" s="87">
        <v>6.2887500000000003</v>
      </c>
      <c r="N61" s="76">
        <v>6</v>
      </c>
      <c r="O61" s="67">
        <v>2530</v>
      </c>
      <c r="P61" s="68">
        <f>Table2245236[[#This Row],[PEMBULATAN]]*O61</f>
        <v>15180</v>
      </c>
    </row>
    <row r="62" spans="1:16" ht="30" customHeight="1" x14ac:dyDescent="0.2">
      <c r="A62" s="94"/>
      <c r="B62" s="79"/>
      <c r="C62" s="77" t="s">
        <v>571</v>
      </c>
      <c r="D62" s="82" t="s">
        <v>55</v>
      </c>
      <c r="E62" s="13">
        <v>44416</v>
      </c>
      <c r="F62" s="80" t="s">
        <v>393</v>
      </c>
      <c r="G62" s="13">
        <v>44420</v>
      </c>
      <c r="H62" s="81" t="s">
        <v>394</v>
      </c>
      <c r="I62" s="16">
        <v>44</v>
      </c>
      <c r="J62" s="16">
        <v>20</v>
      </c>
      <c r="K62" s="16">
        <v>19</v>
      </c>
      <c r="L62" s="16">
        <v>2</v>
      </c>
      <c r="M62" s="87">
        <v>4.18</v>
      </c>
      <c r="N62" s="76">
        <v>4</v>
      </c>
      <c r="O62" s="67">
        <v>2530</v>
      </c>
      <c r="P62" s="68">
        <f>Table2245236[[#This Row],[PEMBULATAN]]*O62</f>
        <v>10120</v>
      </c>
    </row>
    <row r="63" spans="1:16" ht="30" customHeight="1" x14ac:dyDescent="0.2">
      <c r="A63" s="94"/>
      <c r="B63" s="79"/>
      <c r="C63" s="77" t="s">
        <v>572</v>
      </c>
      <c r="D63" s="82" t="s">
        <v>55</v>
      </c>
      <c r="E63" s="13">
        <v>44416</v>
      </c>
      <c r="F63" s="80" t="s">
        <v>393</v>
      </c>
      <c r="G63" s="13">
        <v>44420</v>
      </c>
      <c r="H63" s="81" t="s">
        <v>394</v>
      </c>
      <c r="I63" s="16">
        <v>56</v>
      </c>
      <c r="J63" s="16">
        <v>53</v>
      </c>
      <c r="K63" s="16">
        <v>21</v>
      </c>
      <c r="L63" s="16">
        <v>2</v>
      </c>
      <c r="M63" s="87">
        <v>15.582000000000001</v>
      </c>
      <c r="N63" s="76">
        <v>16</v>
      </c>
      <c r="O63" s="67">
        <v>2530</v>
      </c>
      <c r="P63" s="68">
        <f>Table2245236[[#This Row],[PEMBULATAN]]*O63</f>
        <v>40480</v>
      </c>
    </row>
    <row r="64" spans="1:16" ht="30" customHeight="1" x14ac:dyDescent="0.2">
      <c r="A64" s="14"/>
      <c r="B64" s="14"/>
      <c r="C64" s="9" t="s">
        <v>573</v>
      </c>
      <c r="D64" s="80" t="s">
        <v>55</v>
      </c>
      <c r="E64" s="13">
        <v>44416</v>
      </c>
      <c r="F64" s="80" t="s">
        <v>393</v>
      </c>
      <c r="G64" s="13">
        <v>44420</v>
      </c>
      <c r="H64" s="10" t="s">
        <v>394</v>
      </c>
      <c r="I64" s="1">
        <v>55</v>
      </c>
      <c r="J64" s="1">
        <v>37</v>
      </c>
      <c r="K64" s="1">
        <v>22</v>
      </c>
      <c r="L64" s="1">
        <v>5</v>
      </c>
      <c r="M64" s="86">
        <v>11.192500000000001</v>
      </c>
      <c r="N64" s="8">
        <v>11</v>
      </c>
      <c r="O64" s="67">
        <v>2530</v>
      </c>
      <c r="P64" s="68">
        <f>Table2245236[[#This Row],[PEMBULATAN]]*O64</f>
        <v>27830</v>
      </c>
    </row>
    <row r="65" spans="1:16" ht="30" customHeight="1" x14ac:dyDescent="0.2">
      <c r="A65" s="14"/>
      <c r="B65" s="14"/>
      <c r="C65" s="77" t="s">
        <v>574</v>
      </c>
      <c r="D65" s="82" t="s">
        <v>55</v>
      </c>
      <c r="E65" s="13">
        <v>44416</v>
      </c>
      <c r="F65" s="80" t="s">
        <v>393</v>
      </c>
      <c r="G65" s="13">
        <v>44420</v>
      </c>
      <c r="H65" s="81" t="s">
        <v>394</v>
      </c>
      <c r="I65" s="16">
        <v>92</v>
      </c>
      <c r="J65" s="16">
        <v>42</v>
      </c>
      <c r="K65" s="16">
        <v>13</v>
      </c>
      <c r="L65" s="16">
        <v>3</v>
      </c>
      <c r="M65" s="87">
        <v>12.558</v>
      </c>
      <c r="N65" s="76">
        <v>13</v>
      </c>
      <c r="O65" s="67">
        <v>2530</v>
      </c>
      <c r="P65" s="68">
        <f>Table2245236[[#This Row],[PEMBULATAN]]*O65</f>
        <v>32890</v>
      </c>
    </row>
    <row r="66" spans="1:16" ht="30" customHeight="1" x14ac:dyDescent="0.2">
      <c r="A66" s="14"/>
      <c r="B66" s="14"/>
      <c r="C66" s="77" t="s">
        <v>575</v>
      </c>
      <c r="D66" s="82" t="s">
        <v>55</v>
      </c>
      <c r="E66" s="13">
        <v>44416</v>
      </c>
      <c r="F66" s="80" t="s">
        <v>393</v>
      </c>
      <c r="G66" s="13">
        <v>44420</v>
      </c>
      <c r="H66" s="81" t="s">
        <v>394</v>
      </c>
      <c r="I66" s="16">
        <v>59</v>
      </c>
      <c r="J66" s="16">
        <v>38</v>
      </c>
      <c r="K66" s="16">
        <v>30</v>
      </c>
      <c r="L66" s="16">
        <v>1</v>
      </c>
      <c r="M66" s="87">
        <v>16.815000000000001</v>
      </c>
      <c r="N66" s="76">
        <v>17</v>
      </c>
      <c r="O66" s="67">
        <v>2530</v>
      </c>
      <c r="P66" s="68">
        <f>Table2245236[[#This Row],[PEMBULATAN]]*O66</f>
        <v>43010</v>
      </c>
    </row>
    <row r="67" spans="1:16" ht="30" customHeight="1" x14ac:dyDescent="0.2">
      <c r="A67" s="14"/>
      <c r="B67" s="14"/>
      <c r="C67" s="77" t="s">
        <v>576</v>
      </c>
      <c r="D67" s="82" t="s">
        <v>55</v>
      </c>
      <c r="E67" s="13">
        <v>44416</v>
      </c>
      <c r="F67" s="80" t="s">
        <v>393</v>
      </c>
      <c r="G67" s="13">
        <v>44420</v>
      </c>
      <c r="H67" s="81" t="s">
        <v>394</v>
      </c>
      <c r="I67" s="16">
        <v>53</v>
      </c>
      <c r="J67" s="16">
        <v>35</v>
      </c>
      <c r="K67" s="16">
        <v>23</v>
      </c>
      <c r="L67" s="16">
        <v>4</v>
      </c>
      <c r="M67" s="87">
        <v>10.66625</v>
      </c>
      <c r="N67" s="76">
        <v>11</v>
      </c>
      <c r="O67" s="67">
        <v>2530</v>
      </c>
      <c r="P67" s="68">
        <f>Table2245236[[#This Row],[PEMBULATAN]]*O67</f>
        <v>27830</v>
      </c>
    </row>
    <row r="68" spans="1:16" ht="30" customHeight="1" x14ac:dyDescent="0.2">
      <c r="A68" s="14"/>
      <c r="B68" s="14"/>
      <c r="C68" s="77" t="s">
        <v>577</v>
      </c>
      <c r="D68" s="82" t="s">
        <v>55</v>
      </c>
      <c r="E68" s="13">
        <v>44416</v>
      </c>
      <c r="F68" s="80" t="s">
        <v>393</v>
      </c>
      <c r="G68" s="13">
        <v>44420</v>
      </c>
      <c r="H68" s="81" t="s">
        <v>394</v>
      </c>
      <c r="I68" s="16">
        <v>42</v>
      </c>
      <c r="J68" s="16">
        <v>42</v>
      </c>
      <c r="K68" s="16">
        <v>13</v>
      </c>
      <c r="L68" s="16">
        <v>2</v>
      </c>
      <c r="M68" s="87">
        <v>5.7329999999999997</v>
      </c>
      <c r="N68" s="76">
        <v>6</v>
      </c>
      <c r="O68" s="67">
        <v>2530</v>
      </c>
      <c r="P68" s="68">
        <f>Table2245236[[#This Row],[PEMBULATAN]]*O68</f>
        <v>15180</v>
      </c>
    </row>
    <row r="69" spans="1:16" ht="30" customHeight="1" x14ac:dyDescent="0.2">
      <c r="A69" s="14"/>
      <c r="B69" s="14"/>
      <c r="C69" s="77" t="s">
        <v>578</v>
      </c>
      <c r="D69" s="82" t="s">
        <v>55</v>
      </c>
      <c r="E69" s="13">
        <v>44416</v>
      </c>
      <c r="F69" s="80" t="s">
        <v>393</v>
      </c>
      <c r="G69" s="13">
        <v>44420</v>
      </c>
      <c r="H69" s="81" t="s">
        <v>394</v>
      </c>
      <c r="I69" s="16">
        <v>60</v>
      </c>
      <c r="J69" s="16">
        <v>63</v>
      </c>
      <c r="K69" s="16">
        <v>17</v>
      </c>
      <c r="L69" s="16">
        <v>8</v>
      </c>
      <c r="M69" s="87">
        <v>16.065000000000001</v>
      </c>
      <c r="N69" s="76">
        <v>16</v>
      </c>
      <c r="O69" s="67">
        <v>2530</v>
      </c>
      <c r="P69" s="68">
        <f>Table2245236[[#This Row],[PEMBULATAN]]*O69</f>
        <v>40480</v>
      </c>
    </row>
    <row r="70" spans="1:16" ht="30" customHeight="1" x14ac:dyDescent="0.2">
      <c r="A70" s="14"/>
      <c r="B70" s="14"/>
      <c r="C70" s="77" t="s">
        <v>579</v>
      </c>
      <c r="D70" s="82" t="s">
        <v>55</v>
      </c>
      <c r="E70" s="13">
        <v>44416</v>
      </c>
      <c r="F70" s="80" t="s">
        <v>393</v>
      </c>
      <c r="G70" s="13">
        <v>44420</v>
      </c>
      <c r="H70" s="81" t="s">
        <v>394</v>
      </c>
      <c r="I70" s="16">
        <v>43</v>
      </c>
      <c r="J70" s="16">
        <v>33</v>
      </c>
      <c r="K70" s="16">
        <v>29</v>
      </c>
      <c r="L70" s="16">
        <v>34</v>
      </c>
      <c r="M70" s="87">
        <v>10.287750000000001</v>
      </c>
      <c r="N70" s="76">
        <v>34</v>
      </c>
      <c r="O70" s="67">
        <v>2530</v>
      </c>
      <c r="P70" s="68">
        <f>Table2245236[[#This Row],[PEMBULATAN]]*O70</f>
        <v>86020</v>
      </c>
    </row>
    <row r="71" spans="1:16" ht="30" customHeight="1" x14ac:dyDescent="0.2">
      <c r="A71" s="14"/>
      <c r="B71" s="14"/>
      <c r="C71" s="77" t="s">
        <v>580</v>
      </c>
      <c r="D71" s="82" t="s">
        <v>55</v>
      </c>
      <c r="E71" s="13">
        <v>44416</v>
      </c>
      <c r="F71" s="80" t="s">
        <v>393</v>
      </c>
      <c r="G71" s="13">
        <v>44420</v>
      </c>
      <c r="H71" s="81" t="s">
        <v>394</v>
      </c>
      <c r="I71" s="16">
        <v>102</v>
      </c>
      <c r="J71" s="16">
        <v>10</v>
      </c>
      <c r="K71" s="16">
        <v>4</v>
      </c>
      <c r="L71" s="16">
        <v>2</v>
      </c>
      <c r="M71" s="87">
        <v>1.02</v>
      </c>
      <c r="N71" s="76">
        <v>2</v>
      </c>
      <c r="O71" s="67">
        <v>2530</v>
      </c>
      <c r="P71" s="68">
        <f>Table2245236[[#This Row],[PEMBULATAN]]*O71</f>
        <v>5060</v>
      </c>
    </row>
    <row r="72" spans="1:16" ht="30" customHeight="1" x14ac:dyDescent="0.2">
      <c r="A72" s="14"/>
      <c r="B72" s="14"/>
      <c r="C72" s="77" t="s">
        <v>581</v>
      </c>
      <c r="D72" s="82" t="s">
        <v>55</v>
      </c>
      <c r="E72" s="13">
        <v>44416</v>
      </c>
      <c r="F72" s="80" t="s">
        <v>393</v>
      </c>
      <c r="G72" s="13">
        <v>44420</v>
      </c>
      <c r="H72" s="81" t="s">
        <v>394</v>
      </c>
      <c r="I72" s="16">
        <v>109</v>
      </c>
      <c r="J72" s="16">
        <v>9</v>
      </c>
      <c r="K72" s="16">
        <v>6</v>
      </c>
      <c r="L72" s="16">
        <v>1</v>
      </c>
      <c r="M72" s="87">
        <v>1.4715</v>
      </c>
      <c r="N72" s="76">
        <v>2</v>
      </c>
      <c r="O72" s="67">
        <v>2530</v>
      </c>
      <c r="P72" s="68">
        <f>Table2245236[[#This Row],[PEMBULATAN]]*O72</f>
        <v>5060</v>
      </c>
    </row>
    <row r="73" spans="1:16" ht="30" customHeight="1" x14ac:dyDescent="0.2">
      <c r="A73" s="14"/>
      <c r="B73" s="14"/>
      <c r="C73" s="77" t="s">
        <v>582</v>
      </c>
      <c r="D73" s="82" t="s">
        <v>55</v>
      </c>
      <c r="E73" s="13">
        <v>44416</v>
      </c>
      <c r="F73" s="80" t="s">
        <v>393</v>
      </c>
      <c r="G73" s="13">
        <v>44420</v>
      </c>
      <c r="H73" s="81" t="s">
        <v>394</v>
      </c>
      <c r="I73" s="16">
        <v>72</v>
      </c>
      <c r="J73" s="16">
        <v>12</v>
      </c>
      <c r="K73" s="16">
        <v>13</v>
      </c>
      <c r="L73" s="16">
        <v>1</v>
      </c>
      <c r="M73" s="87">
        <v>2.8079999999999998</v>
      </c>
      <c r="N73" s="76">
        <v>3</v>
      </c>
      <c r="O73" s="67">
        <v>2530</v>
      </c>
      <c r="P73" s="68">
        <f>Table2245236[[#This Row],[PEMBULATAN]]*O73</f>
        <v>7590</v>
      </c>
    </row>
    <row r="74" spans="1:16" ht="30" customHeight="1" x14ac:dyDescent="0.2">
      <c r="A74" s="14"/>
      <c r="B74" s="14"/>
      <c r="C74" s="77" t="s">
        <v>583</v>
      </c>
      <c r="D74" s="82" t="s">
        <v>55</v>
      </c>
      <c r="E74" s="13">
        <v>44416</v>
      </c>
      <c r="F74" s="80" t="s">
        <v>393</v>
      </c>
      <c r="G74" s="13">
        <v>44420</v>
      </c>
      <c r="H74" s="81" t="s">
        <v>394</v>
      </c>
      <c r="I74" s="16">
        <v>202</v>
      </c>
      <c r="J74" s="16">
        <v>19</v>
      </c>
      <c r="K74" s="16">
        <v>19</v>
      </c>
      <c r="L74" s="16">
        <v>2</v>
      </c>
      <c r="M74" s="87">
        <v>18.230499999999999</v>
      </c>
      <c r="N74" s="76">
        <v>18</v>
      </c>
      <c r="O74" s="67">
        <v>2530</v>
      </c>
      <c r="P74" s="68">
        <f>Table2245236[[#This Row],[PEMBULATAN]]*O74</f>
        <v>45540</v>
      </c>
    </row>
    <row r="75" spans="1:16" ht="30" customHeight="1" x14ac:dyDescent="0.2">
      <c r="A75" s="14"/>
      <c r="B75" s="14"/>
      <c r="C75" s="77" t="s">
        <v>584</v>
      </c>
      <c r="D75" s="82" t="s">
        <v>55</v>
      </c>
      <c r="E75" s="13">
        <v>44416</v>
      </c>
      <c r="F75" s="80" t="s">
        <v>393</v>
      </c>
      <c r="G75" s="13">
        <v>44420</v>
      </c>
      <c r="H75" s="81" t="s">
        <v>394</v>
      </c>
      <c r="I75" s="16">
        <v>142</v>
      </c>
      <c r="J75" s="16">
        <v>39</v>
      </c>
      <c r="K75" s="16">
        <v>22</v>
      </c>
      <c r="L75" s="16">
        <v>9</v>
      </c>
      <c r="M75" s="87">
        <v>30.459</v>
      </c>
      <c r="N75" s="76">
        <v>31</v>
      </c>
      <c r="O75" s="67">
        <v>2530</v>
      </c>
      <c r="P75" s="68">
        <f>Table2245236[[#This Row],[PEMBULATAN]]*O75</f>
        <v>78430</v>
      </c>
    </row>
    <row r="76" spans="1:16" ht="30" customHeight="1" x14ac:dyDescent="0.2">
      <c r="A76" s="14"/>
      <c r="B76" s="14"/>
      <c r="C76" s="77" t="s">
        <v>585</v>
      </c>
      <c r="D76" s="82" t="s">
        <v>55</v>
      </c>
      <c r="E76" s="13">
        <v>44416</v>
      </c>
      <c r="F76" s="80" t="s">
        <v>393</v>
      </c>
      <c r="G76" s="13">
        <v>44420</v>
      </c>
      <c r="H76" s="81" t="s">
        <v>394</v>
      </c>
      <c r="I76" s="16">
        <v>132</v>
      </c>
      <c r="J76" s="16">
        <v>45</v>
      </c>
      <c r="K76" s="16">
        <v>23</v>
      </c>
      <c r="L76" s="16">
        <v>17</v>
      </c>
      <c r="M76" s="87">
        <v>34.155000000000001</v>
      </c>
      <c r="N76" s="76">
        <v>34</v>
      </c>
      <c r="O76" s="67">
        <v>2530</v>
      </c>
      <c r="P76" s="68">
        <f>Table2245236[[#This Row],[PEMBULATAN]]*O76</f>
        <v>86020</v>
      </c>
    </row>
    <row r="77" spans="1:16" ht="30" customHeight="1" x14ac:dyDescent="0.2">
      <c r="A77" s="14"/>
      <c r="B77" s="14"/>
      <c r="C77" s="77" t="s">
        <v>586</v>
      </c>
      <c r="D77" s="82" t="s">
        <v>55</v>
      </c>
      <c r="E77" s="13">
        <v>44416</v>
      </c>
      <c r="F77" s="80" t="s">
        <v>393</v>
      </c>
      <c r="G77" s="13">
        <v>44420</v>
      </c>
      <c r="H77" s="81" t="s">
        <v>394</v>
      </c>
      <c r="I77" s="16">
        <v>57</v>
      </c>
      <c r="J77" s="16">
        <v>54</v>
      </c>
      <c r="K77" s="16">
        <v>29</v>
      </c>
      <c r="L77" s="16">
        <v>8</v>
      </c>
      <c r="M77" s="87">
        <v>22.3155</v>
      </c>
      <c r="N77" s="76">
        <v>23</v>
      </c>
      <c r="O77" s="67">
        <v>2530</v>
      </c>
      <c r="P77" s="68">
        <f>Table2245236[[#This Row],[PEMBULATAN]]*O77</f>
        <v>58190</v>
      </c>
    </row>
    <row r="78" spans="1:16" ht="30" customHeight="1" x14ac:dyDescent="0.2">
      <c r="A78" s="14"/>
      <c r="B78" s="14"/>
      <c r="C78" s="77" t="s">
        <v>587</v>
      </c>
      <c r="D78" s="82" t="s">
        <v>55</v>
      </c>
      <c r="E78" s="13">
        <v>44416</v>
      </c>
      <c r="F78" s="80" t="s">
        <v>393</v>
      </c>
      <c r="G78" s="13">
        <v>44420</v>
      </c>
      <c r="H78" s="81" t="s">
        <v>394</v>
      </c>
      <c r="I78" s="16">
        <v>86</v>
      </c>
      <c r="J78" s="16">
        <v>61</v>
      </c>
      <c r="K78" s="16">
        <v>38</v>
      </c>
      <c r="L78" s="16">
        <v>11</v>
      </c>
      <c r="M78" s="87">
        <v>49.837000000000003</v>
      </c>
      <c r="N78" s="76">
        <v>50</v>
      </c>
      <c r="O78" s="67">
        <v>2530</v>
      </c>
      <c r="P78" s="68">
        <f>Table2245236[[#This Row],[PEMBULATAN]]*O78</f>
        <v>126500</v>
      </c>
    </row>
    <row r="79" spans="1:16" ht="30" customHeight="1" x14ac:dyDescent="0.2">
      <c r="A79" s="14"/>
      <c r="B79" s="14"/>
      <c r="C79" s="77" t="s">
        <v>588</v>
      </c>
      <c r="D79" s="82" t="s">
        <v>55</v>
      </c>
      <c r="E79" s="13">
        <v>44416</v>
      </c>
      <c r="F79" s="80" t="s">
        <v>393</v>
      </c>
      <c r="G79" s="13">
        <v>44420</v>
      </c>
      <c r="H79" s="81" t="s">
        <v>394</v>
      </c>
      <c r="I79" s="16">
        <v>72</v>
      </c>
      <c r="J79" s="16">
        <v>64</v>
      </c>
      <c r="K79" s="16">
        <v>19</v>
      </c>
      <c r="L79" s="16">
        <v>3</v>
      </c>
      <c r="M79" s="87">
        <v>21.888000000000002</v>
      </c>
      <c r="N79" s="76">
        <v>22</v>
      </c>
      <c r="O79" s="67">
        <v>2530</v>
      </c>
      <c r="P79" s="68">
        <f>Table2245236[[#This Row],[PEMBULATAN]]*O79</f>
        <v>55660</v>
      </c>
    </row>
    <row r="80" spans="1:16" ht="30" customHeight="1" x14ac:dyDescent="0.2">
      <c r="A80" s="14"/>
      <c r="B80" s="14"/>
      <c r="C80" s="77" t="s">
        <v>589</v>
      </c>
      <c r="D80" s="82" t="s">
        <v>55</v>
      </c>
      <c r="E80" s="13">
        <v>44416</v>
      </c>
      <c r="F80" s="80" t="s">
        <v>393</v>
      </c>
      <c r="G80" s="13">
        <v>44420</v>
      </c>
      <c r="H80" s="81" t="s">
        <v>394</v>
      </c>
      <c r="I80" s="16">
        <v>88</v>
      </c>
      <c r="J80" s="16">
        <v>64</v>
      </c>
      <c r="K80" s="16">
        <v>25</v>
      </c>
      <c r="L80" s="16">
        <v>6</v>
      </c>
      <c r="M80" s="87">
        <v>35.200000000000003</v>
      </c>
      <c r="N80" s="76">
        <v>35</v>
      </c>
      <c r="O80" s="67">
        <v>2530</v>
      </c>
      <c r="P80" s="68">
        <f>Table2245236[[#This Row],[PEMBULATAN]]*O80</f>
        <v>88550</v>
      </c>
    </row>
    <row r="81" spans="1:16" ht="22.5" customHeight="1" x14ac:dyDescent="0.2">
      <c r="A81" s="119" t="s">
        <v>34</v>
      </c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1"/>
      <c r="M81" s="83">
        <f>SUBTOTAL(109,Table2245236[KG VOLUME])</f>
        <v>2388.5217500000003</v>
      </c>
      <c r="N81" s="71">
        <f>SUM(N3:N80)</f>
        <v>2432</v>
      </c>
      <c r="O81" s="122">
        <f>SUM(P3:P80)</f>
        <v>6152960</v>
      </c>
      <c r="P81" s="123"/>
    </row>
    <row r="82" spans="1:16" ht="22.5" customHeight="1" x14ac:dyDescent="0.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9"/>
      <c r="N82" s="91" t="s">
        <v>57</v>
      </c>
      <c r="O82" s="90"/>
      <c r="P82" s="90">
        <f>O81*10%</f>
        <v>615296</v>
      </c>
    </row>
    <row r="83" spans="1:16" x14ac:dyDescent="0.2">
      <c r="A83" s="11"/>
      <c r="B83" s="59" t="s">
        <v>48</v>
      </c>
      <c r="C83" s="58"/>
      <c r="D83" s="60" t="s">
        <v>49</v>
      </c>
      <c r="H83" s="66"/>
      <c r="N83" s="65" t="s">
        <v>35</v>
      </c>
      <c r="P83" s="72">
        <f>O81*1%</f>
        <v>61529.599999999999</v>
      </c>
    </row>
    <row r="84" spans="1:16" x14ac:dyDescent="0.2">
      <c r="A84" s="11"/>
      <c r="H84" s="66"/>
      <c r="N84" s="65" t="s">
        <v>36</v>
      </c>
      <c r="P84" s="74">
        <v>0</v>
      </c>
    </row>
    <row r="85" spans="1:16" ht="15.75" thickBot="1" x14ac:dyDescent="0.25">
      <c r="A85" s="11"/>
      <c r="H85" s="66"/>
      <c r="N85" s="65" t="s">
        <v>37</v>
      </c>
      <c r="P85" s="74">
        <v>0</v>
      </c>
    </row>
    <row r="86" spans="1:16" x14ac:dyDescent="0.2">
      <c r="A86" s="11"/>
      <c r="H86" s="66"/>
      <c r="N86" s="69" t="s">
        <v>38</v>
      </c>
      <c r="O86" s="70"/>
      <c r="P86" s="73">
        <f>O81-P82+P83</f>
        <v>5599193.5999999996</v>
      </c>
    </row>
    <row r="87" spans="1:16" x14ac:dyDescent="0.2">
      <c r="B87" s="59"/>
      <c r="C87" s="58"/>
      <c r="D87" s="60"/>
    </row>
    <row r="89" spans="1:16" x14ac:dyDescent="0.2">
      <c r="A89" s="11"/>
      <c r="H89" s="66"/>
      <c r="P89" s="75"/>
    </row>
    <row r="90" spans="1:16" x14ac:dyDescent="0.2">
      <c r="A90" s="11"/>
      <c r="H90" s="66"/>
      <c r="O90" s="61"/>
      <c r="P90" s="75"/>
    </row>
    <row r="91" spans="1:16" s="3" customFormat="1" x14ac:dyDescent="0.25">
      <c r="A91" s="11"/>
      <c r="B91" s="2"/>
      <c r="C91" s="2"/>
      <c r="E91" s="12"/>
      <c r="H91" s="66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6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6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6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6"/>
      <c r="N95" s="15"/>
      <c r="O95" s="15"/>
      <c r="P95" s="15"/>
    </row>
    <row r="96" spans="1:16" s="3" customFormat="1" x14ac:dyDescent="0.25">
      <c r="A96" s="11"/>
      <c r="B96" s="2"/>
      <c r="C96" s="2"/>
      <c r="E96" s="12"/>
      <c r="H96" s="66"/>
      <c r="N96" s="15"/>
      <c r="O96" s="15"/>
      <c r="P96" s="15"/>
    </row>
    <row r="97" spans="1:16" s="3" customFormat="1" x14ac:dyDescent="0.25">
      <c r="A97" s="11"/>
      <c r="B97" s="2"/>
      <c r="C97" s="2"/>
      <c r="E97" s="12"/>
      <c r="H97" s="66"/>
      <c r="N97" s="15"/>
      <c r="O97" s="15"/>
      <c r="P97" s="15"/>
    </row>
    <row r="98" spans="1:16" s="3" customFormat="1" x14ac:dyDescent="0.25">
      <c r="A98" s="11"/>
      <c r="B98" s="2"/>
      <c r="C98" s="2"/>
      <c r="E98" s="12"/>
      <c r="H98" s="66"/>
      <c r="N98" s="15"/>
      <c r="O98" s="15"/>
      <c r="P98" s="15"/>
    </row>
    <row r="99" spans="1:16" s="3" customFormat="1" x14ac:dyDescent="0.25">
      <c r="A99" s="11"/>
      <c r="B99" s="2"/>
      <c r="C99" s="2"/>
      <c r="E99" s="12"/>
      <c r="H99" s="66"/>
      <c r="N99" s="15"/>
      <c r="O99" s="15"/>
      <c r="P99" s="15"/>
    </row>
    <row r="100" spans="1:16" s="3" customFormat="1" x14ac:dyDescent="0.25">
      <c r="A100" s="11"/>
      <c r="B100" s="2"/>
      <c r="C100" s="2"/>
      <c r="E100" s="12"/>
      <c r="H100" s="66"/>
      <c r="N100" s="15"/>
      <c r="O100" s="15"/>
      <c r="P100" s="15"/>
    </row>
    <row r="101" spans="1:16" s="3" customFormat="1" x14ac:dyDescent="0.25">
      <c r="A101" s="11"/>
      <c r="B101" s="2"/>
      <c r="C101" s="2"/>
      <c r="E101" s="12"/>
      <c r="H101" s="66"/>
      <c r="N101" s="15"/>
      <c r="O101" s="15"/>
      <c r="P101" s="15"/>
    </row>
    <row r="102" spans="1:16" s="3" customFormat="1" x14ac:dyDescent="0.25">
      <c r="A102" s="11"/>
      <c r="B102" s="2"/>
      <c r="C102" s="2"/>
      <c r="E102" s="12"/>
      <c r="H102" s="66"/>
      <c r="N102" s="15"/>
      <c r="O102" s="15"/>
      <c r="P102" s="15"/>
    </row>
  </sheetData>
  <mergeCells count="3">
    <mergeCell ref="A3:A4"/>
    <mergeCell ref="A81:L81"/>
    <mergeCell ref="O81:P81"/>
  </mergeCells>
  <conditionalFormatting sqref="B3">
    <cfRule type="duplicateValues" dxfId="314" priority="2"/>
  </conditionalFormatting>
  <conditionalFormatting sqref="B4:B63">
    <cfRule type="duplicateValues" dxfId="313" priority="1"/>
  </conditionalFormatting>
  <conditionalFormatting sqref="B64:B80">
    <cfRule type="duplicateValues" dxfId="312" priority="2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D10" sqref="D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9" customHeight="1" x14ac:dyDescent="0.2">
      <c r="A3" s="117" t="s">
        <v>613</v>
      </c>
      <c r="B3" s="97" t="s">
        <v>591</v>
      </c>
      <c r="C3" s="77" t="s">
        <v>592</v>
      </c>
      <c r="D3" s="82" t="s">
        <v>55</v>
      </c>
      <c r="E3" s="13">
        <v>44416</v>
      </c>
      <c r="F3" s="80" t="s">
        <v>393</v>
      </c>
      <c r="G3" s="13">
        <v>44420</v>
      </c>
      <c r="H3" s="81" t="s">
        <v>394</v>
      </c>
      <c r="I3" s="16">
        <v>201</v>
      </c>
      <c r="J3" s="16">
        <v>91</v>
      </c>
      <c r="K3" s="16">
        <v>13</v>
      </c>
      <c r="L3" s="16">
        <v>10</v>
      </c>
      <c r="M3" s="87">
        <v>59.445749999999997</v>
      </c>
      <c r="N3" s="76">
        <v>60</v>
      </c>
      <c r="O3" s="67">
        <v>2530</v>
      </c>
      <c r="P3" s="68">
        <f>Table22452368[[#This Row],[PEMBULATAN]]*O3</f>
        <v>151800</v>
      </c>
    </row>
    <row r="4" spans="1:16" ht="39" customHeight="1" x14ac:dyDescent="0.2">
      <c r="A4" s="118"/>
      <c r="B4" s="97" t="s">
        <v>593</v>
      </c>
      <c r="C4" s="77" t="s">
        <v>594</v>
      </c>
      <c r="D4" s="82" t="s">
        <v>55</v>
      </c>
      <c r="E4" s="13">
        <v>44416</v>
      </c>
      <c r="F4" s="80" t="s">
        <v>393</v>
      </c>
      <c r="G4" s="13">
        <v>44420</v>
      </c>
      <c r="H4" s="81" t="s">
        <v>394</v>
      </c>
      <c r="I4" s="16">
        <v>102</v>
      </c>
      <c r="J4" s="16">
        <v>92</v>
      </c>
      <c r="K4" s="16">
        <v>16</v>
      </c>
      <c r="L4" s="16">
        <v>10</v>
      </c>
      <c r="M4" s="87">
        <v>37.536000000000001</v>
      </c>
      <c r="N4" s="76">
        <v>38</v>
      </c>
      <c r="O4" s="67">
        <v>2530</v>
      </c>
      <c r="P4" s="68">
        <f>Table22452368[[#This Row],[PEMBULATAN]]*O4</f>
        <v>96140</v>
      </c>
    </row>
    <row r="5" spans="1:16" ht="39" customHeight="1" x14ac:dyDescent="0.2">
      <c r="A5" s="94"/>
      <c r="B5" s="79" t="s">
        <v>595</v>
      </c>
      <c r="C5" s="77" t="s">
        <v>596</v>
      </c>
      <c r="D5" s="82" t="s">
        <v>55</v>
      </c>
      <c r="E5" s="13">
        <v>44416</v>
      </c>
      <c r="F5" s="80" t="s">
        <v>393</v>
      </c>
      <c r="G5" s="13">
        <v>44420</v>
      </c>
      <c r="H5" s="81" t="s">
        <v>394</v>
      </c>
      <c r="I5" s="16">
        <v>88</v>
      </c>
      <c r="J5" s="16">
        <v>60</v>
      </c>
      <c r="K5" s="16">
        <v>20</v>
      </c>
      <c r="L5" s="16">
        <v>11</v>
      </c>
      <c r="M5" s="87">
        <v>26.4</v>
      </c>
      <c r="N5" s="76">
        <v>27</v>
      </c>
      <c r="O5" s="67">
        <v>2530</v>
      </c>
      <c r="P5" s="68">
        <f>Table22452368[[#This Row],[PEMBULATAN]]*O5</f>
        <v>68310</v>
      </c>
    </row>
    <row r="6" spans="1:16" ht="39" customHeight="1" x14ac:dyDescent="0.2">
      <c r="A6" s="94"/>
      <c r="B6" s="79"/>
      <c r="C6" s="77" t="s">
        <v>597</v>
      </c>
      <c r="D6" s="82" t="s">
        <v>55</v>
      </c>
      <c r="E6" s="13">
        <v>44416</v>
      </c>
      <c r="F6" s="80" t="s">
        <v>393</v>
      </c>
      <c r="G6" s="13">
        <v>44420</v>
      </c>
      <c r="H6" s="81" t="s">
        <v>394</v>
      </c>
      <c r="I6" s="16">
        <v>45</v>
      </c>
      <c r="J6" s="16">
        <v>33</v>
      </c>
      <c r="K6" s="16">
        <v>34</v>
      </c>
      <c r="L6" s="16">
        <v>9</v>
      </c>
      <c r="M6" s="87">
        <v>12.6225</v>
      </c>
      <c r="N6" s="76">
        <v>13</v>
      </c>
      <c r="O6" s="67">
        <v>2530</v>
      </c>
      <c r="P6" s="68">
        <f>Table22452368[[#This Row],[PEMBULATAN]]*O6</f>
        <v>32890</v>
      </c>
    </row>
    <row r="7" spans="1:16" ht="39" customHeight="1" x14ac:dyDescent="0.2">
      <c r="A7" s="94"/>
      <c r="B7" s="79"/>
      <c r="C7" s="77" t="s">
        <v>598</v>
      </c>
      <c r="D7" s="82" t="s">
        <v>55</v>
      </c>
      <c r="E7" s="13">
        <v>44416</v>
      </c>
      <c r="F7" s="80" t="s">
        <v>393</v>
      </c>
      <c r="G7" s="13">
        <v>44420</v>
      </c>
      <c r="H7" s="81" t="s">
        <v>394</v>
      </c>
      <c r="I7" s="16">
        <v>67</v>
      </c>
      <c r="J7" s="16">
        <v>57</v>
      </c>
      <c r="K7" s="16">
        <v>23</v>
      </c>
      <c r="L7" s="16">
        <v>10</v>
      </c>
      <c r="M7" s="87">
        <v>21.959250000000001</v>
      </c>
      <c r="N7" s="76">
        <v>22</v>
      </c>
      <c r="O7" s="67">
        <v>2530</v>
      </c>
      <c r="P7" s="68">
        <f>Table22452368[[#This Row],[PEMBULATAN]]*O7</f>
        <v>55660</v>
      </c>
    </row>
    <row r="8" spans="1:16" ht="39" customHeight="1" x14ac:dyDescent="0.2">
      <c r="A8" s="94"/>
      <c r="B8" s="79"/>
      <c r="C8" s="77" t="s">
        <v>599</v>
      </c>
      <c r="D8" s="82" t="s">
        <v>55</v>
      </c>
      <c r="E8" s="13">
        <v>44416</v>
      </c>
      <c r="F8" s="80" t="s">
        <v>393</v>
      </c>
      <c r="G8" s="13">
        <v>44420</v>
      </c>
      <c r="H8" s="81" t="s">
        <v>394</v>
      </c>
      <c r="I8" s="16">
        <v>40</v>
      </c>
      <c r="J8" s="16">
        <v>40</v>
      </c>
      <c r="K8" s="16">
        <v>43</v>
      </c>
      <c r="L8" s="16">
        <v>10</v>
      </c>
      <c r="M8" s="87">
        <v>17.2</v>
      </c>
      <c r="N8" s="76">
        <v>17</v>
      </c>
      <c r="O8" s="67">
        <v>2530</v>
      </c>
      <c r="P8" s="68">
        <f>Table22452368[[#This Row],[PEMBULATAN]]*O8</f>
        <v>43010</v>
      </c>
    </row>
    <row r="9" spans="1:16" ht="39" customHeight="1" x14ac:dyDescent="0.2">
      <c r="A9" s="94"/>
      <c r="B9" s="79"/>
      <c r="C9" s="77" t="s">
        <v>600</v>
      </c>
      <c r="D9" s="82" t="s">
        <v>55</v>
      </c>
      <c r="E9" s="13">
        <v>44416</v>
      </c>
      <c r="F9" s="80" t="s">
        <v>393</v>
      </c>
      <c r="G9" s="13">
        <v>44420</v>
      </c>
      <c r="H9" s="81" t="s">
        <v>394</v>
      </c>
      <c r="I9" s="16">
        <v>39</v>
      </c>
      <c r="J9" s="16">
        <v>24</v>
      </c>
      <c r="K9" s="16">
        <v>20</v>
      </c>
      <c r="L9" s="16">
        <v>10</v>
      </c>
      <c r="M9" s="87">
        <v>4.68</v>
      </c>
      <c r="N9" s="76">
        <v>10</v>
      </c>
      <c r="O9" s="67">
        <v>2530</v>
      </c>
      <c r="P9" s="68">
        <f>Table22452368[[#This Row],[PEMBULATAN]]*O9</f>
        <v>25300</v>
      </c>
    </row>
    <row r="10" spans="1:16" ht="39" customHeight="1" x14ac:dyDescent="0.2">
      <c r="A10" s="94"/>
      <c r="B10" s="79"/>
      <c r="C10" s="77" t="s">
        <v>601</v>
      </c>
      <c r="D10" s="82" t="s">
        <v>55</v>
      </c>
      <c r="E10" s="13">
        <v>44416</v>
      </c>
      <c r="F10" s="80" t="s">
        <v>393</v>
      </c>
      <c r="G10" s="13">
        <v>44420</v>
      </c>
      <c r="H10" s="81" t="s">
        <v>394</v>
      </c>
      <c r="I10" s="16">
        <v>42</v>
      </c>
      <c r="J10" s="16">
        <v>50</v>
      </c>
      <c r="K10" s="16">
        <v>19</v>
      </c>
      <c r="L10" s="16">
        <v>10</v>
      </c>
      <c r="M10" s="87">
        <v>9.9749999999999996</v>
      </c>
      <c r="N10" s="76">
        <v>10</v>
      </c>
      <c r="O10" s="67">
        <v>2530</v>
      </c>
      <c r="P10" s="68">
        <f>Table22452368[[#This Row],[PEMBULATAN]]*O10</f>
        <v>25300</v>
      </c>
    </row>
    <row r="11" spans="1:16" ht="39" customHeight="1" x14ac:dyDescent="0.2">
      <c r="A11" s="94"/>
      <c r="B11" s="98"/>
      <c r="C11" s="77" t="s">
        <v>602</v>
      </c>
      <c r="D11" s="82" t="s">
        <v>55</v>
      </c>
      <c r="E11" s="13">
        <v>44416</v>
      </c>
      <c r="F11" s="80" t="s">
        <v>393</v>
      </c>
      <c r="G11" s="13">
        <v>44420</v>
      </c>
      <c r="H11" s="81" t="s">
        <v>394</v>
      </c>
      <c r="I11" s="16">
        <v>62</v>
      </c>
      <c r="J11" s="16">
        <v>50</v>
      </c>
      <c r="K11" s="16">
        <v>40</v>
      </c>
      <c r="L11" s="16">
        <v>11</v>
      </c>
      <c r="M11" s="87">
        <v>31</v>
      </c>
      <c r="N11" s="76">
        <v>31</v>
      </c>
      <c r="O11" s="67">
        <v>2530</v>
      </c>
      <c r="P11" s="68">
        <f>Table22452368[[#This Row],[PEMBULATAN]]*O11</f>
        <v>78430</v>
      </c>
    </row>
    <row r="12" spans="1:16" ht="39" customHeight="1" x14ac:dyDescent="0.2">
      <c r="A12" s="94"/>
      <c r="B12" s="98" t="s">
        <v>603</v>
      </c>
      <c r="C12" s="77" t="s">
        <v>604</v>
      </c>
      <c r="D12" s="82" t="s">
        <v>55</v>
      </c>
      <c r="E12" s="13">
        <v>44416</v>
      </c>
      <c r="F12" s="80" t="s">
        <v>393</v>
      </c>
      <c r="G12" s="13">
        <v>44420</v>
      </c>
      <c r="H12" s="81" t="s">
        <v>394</v>
      </c>
      <c r="I12" s="16">
        <v>100</v>
      </c>
      <c r="J12" s="16">
        <v>53</v>
      </c>
      <c r="K12" s="16">
        <v>40</v>
      </c>
      <c r="L12" s="16">
        <v>19</v>
      </c>
      <c r="M12" s="87">
        <v>53</v>
      </c>
      <c r="N12" s="76">
        <v>53</v>
      </c>
      <c r="O12" s="67">
        <v>2530</v>
      </c>
      <c r="P12" s="68">
        <f>Table22452368[[#This Row],[PEMBULATAN]]*O12</f>
        <v>134090</v>
      </c>
    </row>
    <row r="13" spans="1:16" ht="39" customHeight="1" x14ac:dyDescent="0.2">
      <c r="A13" s="94"/>
      <c r="B13" s="79" t="s">
        <v>605</v>
      </c>
      <c r="C13" s="77" t="s">
        <v>606</v>
      </c>
      <c r="D13" s="82" t="s">
        <v>55</v>
      </c>
      <c r="E13" s="13">
        <v>44416</v>
      </c>
      <c r="F13" s="80" t="s">
        <v>393</v>
      </c>
      <c r="G13" s="13">
        <v>44420</v>
      </c>
      <c r="H13" s="81" t="s">
        <v>394</v>
      </c>
      <c r="I13" s="16">
        <v>32</v>
      </c>
      <c r="J13" s="16">
        <v>30</v>
      </c>
      <c r="K13" s="16">
        <v>20</v>
      </c>
      <c r="L13" s="16">
        <v>2</v>
      </c>
      <c r="M13" s="87">
        <v>4.8</v>
      </c>
      <c r="N13" s="76">
        <v>5</v>
      </c>
      <c r="O13" s="67">
        <v>2530</v>
      </c>
      <c r="P13" s="68">
        <f>Table22452368[[#This Row],[PEMBULATAN]]*O13</f>
        <v>12650</v>
      </c>
    </row>
    <row r="14" spans="1:16" ht="39" customHeight="1" x14ac:dyDescent="0.2">
      <c r="A14" s="94"/>
      <c r="B14" s="79"/>
      <c r="C14" s="77" t="s">
        <v>607</v>
      </c>
      <c r="D14" s="82" t="s">
        <v>55</v>
      </c>
      <c r="E14" s="13">
        <v>44416</v>
      </c>
      <c r="F14" s="80" t="s">
        <v>393</v>
      </c>
      <c r="G14" s="13">
        <v>44420</v>
      </c>
      <c r="H14" s="81" t="s">
        <v>394</v>
      </c>
      <c r="I14" s="16">
        <v>38</v>
      </c>
      <c r="J14" s="16">
        <v>32</v>
      </c>
      <c r="K14" s="16">
        <v>24</v>
      </c>
      <c r="L14" s="16">
        <v>10</v>
      </c>
      <c r="M14" s="87">
        <v>7.2960000000000003</v>
      </c>
      <c r="N14" s="76">
        <v>10</v>
      </c>
      <c r="O14" s="67">
        <v>2530</v>
      </c>
      <c r="P14" s="68">
        <f>Table22452368[[#This Row],[PEMBULATAN]]*O14</f>
        <v>25300</v>
      </c>
    </row>
    <row r="15" spans="1:16" ht="39" customHeight="1" x14ac:dyDescent="0.2">
      <c r="A15" s="94"/>
      <c r="B15" s="79"/>
      <c r="C15" s="77" t="s">
        <v>608</v>
      </c>
      <c r="D15" s="82" t="s">
        <v>55</v>
      </c>
      <c r="E15" s="13">
        <v>44416</v>
      </c>
      <c r="F15" s="80" t="s">
        <v>393</v>
      </c>
      <c r="G15" s="13">
        <v>44420</v>
      </c>
      <c r="H15" s="81" t="s">
        <v>394</v>
      </c>
      <c r="I15" s="16">
        <v>35</v>
      </c>
      <c r="J15" s="16">
        <v>42</v>
      </c>
      <c r="K15" s="16">
        <v>36</v>
      </c>
      <c r="L15" s="16">
        <v>35</v>
      </c>
      <c r="M15" s="87">
        <v>13.23</v>
      </c>
      <c r="N15" s="76">
        <v>35</v>
      </c>
      <c r="O15" s="67">
        <v>2530</v>
      </c>
      <c r="P15" s="68">
        <f>Table22452368[[#This Row],[PEMBULATAN]]*O15</f>
        <v>88550</v>
      </c>
    </row>
    <row r="16" spans="1:16" ht="39" customHeight="1" x14ac:dyDescent="0.2">
      <c r="A16" s="94"/>
      <c r="B16" s="79"/>
      <c r="C16" s="77" t="s">
        <v>609</v>
      </c>
      <c r="D16" s="82" t="s">
        <v>55</v>
      </c>
      <c r="E16" s="13">
        <v>44416</v>
      </c>
      <c r="F16" s="80" t="s">
        <v>393</v>
      </c>
      <c r="G16" s="13">
        <v>44420</v>
      </c>
      <c r="H16" s="81" t="s">
        <v>394</v>
      </c>
      <c r="I16" s="16">
        <v>75</v>
      </c>
      <c r="J16" s="16">
        <v>80</v>
      </c>
      <c r="K16" s="16">
        <v>25</v>
      </c>
      <c r="L16" s="16">
        <v>22</v>
      </c>
      <c r="M16" s="87">
        <v>37.5</v>
      </c>
      <c r="N16" s="76">
        <v>38</v>
      </c>
      <c r="O16" s="67">
        <v>2530</v>
      </c>
      <c r="P16" s="68">
        <f>Table22452368[[#This Row],[PEMBULATAN]]*O16</f>
        <v>96140</v>
      </c>
    </row>
    <row r="17" spans="1:16" ht="39" customHeight="1" x14ac:dyDescent="0.2">
      <c r="A17" s="94"/>
      <c r="B17" s="79"/>
      <c r="C17" s="77" t="s">
        <v>610</v>
      </c>
      <c r="D17" s="82" t="s">
        <v>55</v>
      </c>
      <c r="E17" s="13">
        <v>44416</v>
      </c>
      <c r="F17" s="80" t="s">
        <v>393</v>
      </c>
      <c r="G17" s="13">
        <v>44420</v>
      </c>
      <c r="H17" s="81" t="s">
        <v>394</v>
      </c>
      <c r="I17" s="16">
        <v>83</v>
      </c>
      <c r="J17" s="16">
        <v>53</v>
      </c>
      <c r="K17" s="16">
        <v>40</v>
      </c>
      <c r="L17" s="16">
        <v>21</v>
      </c>
      <c r="M17" s="87">
        <v>43.99</v>
      </c>
      <c r="N17" s="76">
        <v>44</v>
      </c>
      <c r="O17" s="67">
        <v>2530</v>
      </c>
      <c r="P17" s="68">
        <f>Table22452368[[#This Row],[PEMBULATAN]]*O17</f>
        <v>111320</v>
      </c>
    </row>
    <row r="18" spans="1:16" ht="39" customHeight="1" x14ac:dyDescent="0.2">
      <c r="A18" s="94"/>
      <c r="B18" s="79"/>
      <c r="C18" s="77" t="s">
        <v>611</v>
      </c>
      <c r="D18" s="82" t="s">
        <v>55</v>
      </c>
      <c r="E18" s="13">
        <v>44416</v>
      </c>
      <c r="F18" s="80" t="s">
        <v>393</v>
      </c>
      <c r="G18" s="13">
        <v>44420</v>
      </c>
      <c r="H18" s="81" t="s">
        <v>394</v>
      </c>
      <c r="I18" s="16">
        <v>78</v>
      </c>
      <c r="J18" s="16">
        <v>50</v>
      </c>
      <c r="K18" s="16">
        <v>60</v>
      </c>
      <c r="L18" s="16">
        <v>16</v>
      </c>
      <c r="M18" s="87">
        <v>58.5</v>
      </c>
      <c r="N18" s="76">
        <v>59</v>
      </c>
      <c r="O18" s="67">
        <v>2530</v>
      </c>
      <c r="P18" s="68">
        <f>Table22452368[[#This Row],[PEMBULATAN]]*O18</f>
        <v>149270</v>
      </c>
    </row>
    <row r="19" spans="1:16" ht="39" customHeight="1" x14ac:dyDescent="0.2">
      <c r="A19" s="94"/>
      <c r="B19" s="79"/>
      <c r="C19" s="77" t="s">
        <v>612</v>
      </c>
      <c r="D19" s="82" t="s">
        <v>55</v>
      </c>
      <c r="E19" s="13">
        <v>44416</v>
      </c>
      <c r="F19" s="80" t="s">
        <v>393</v>
      </c>
      <c r="G19" s="13">
        <v>44420</v>
      </c>
      <c r="H19" s="81" t="s">
        <v>394</v>
      </c>
      <c r="I19" s="16">
        <v>65</v>
      </c>
      <c r="J19" s="16">
        <v>60</v>
      </c>
      <c r="K19" s="16">
        <v>20</v>
      </c>
      <c r="L19" s="16">
        <v>16</v>
      </c>
      <c r="M19" s="87">
        <v>19.5</v>
      </c>
      <c r="N19" s="76">
        <v>20</v>
      </c>
      <c r="O19" s="67">
        <v>2530</v>
      </c>
      <c r="P19" s="68">
        <f>Table22452368[[#This Row],[PEMBULATAN]]*O19</f>
        <v>50600</v>
      </c>
    </row>
    <row r="20" spans="1:16" ht="22.5" customHeight="1" x14ac:dyDescent="0.2">
      <c r="A20" s="119" t="s">
        <v>34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1"/>
      <c r="M20" s="83">
        <f>SUBTOTAL(109,Table22452368[KG VOLUME])</f>
        <v>458.6345</v>
      </c>
      <c r="N20" s="71">
        <f>SUM(N3:N19)</f>
        <v>492</v>
      </c>
      <c r="O20" s="122">
        <f>SUM(P3:P19)</f>
        <v>1244760</v>
      </c>
      <c r="P20" s="123"/>
    </row>
    <row r="21" spans="1:16" ht="22.5" customHeight="1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9"/>
      <c r="N21" s="91" t="s">
        <v>57</v>
      </c>
      <c r="O21" s="90"/>
      <c r="P21" s="90">
        <f>O20*10%</f>
        <v>124476</v>
      </c>
    </row>
    <row r="22" spans="1:16" x14ac:dyDescent="0.2">
      <c r="A22" s="11"/>
      <c r="B22" s="59" t="s">
        <v>48</v>
      </c>
      <c r="C22" s="58"/>
      <c r="D22" s="60" t="s">
        <v>49</v>
      </c>
      <c r="H22" s="66"/>
      <c r="N22" s="65" t="s">
        <v>35</v>
      </c>
      <c r="P22" s="72">
        <f>O20*1%</f>
        <v>12447.6</v>
      </c>
    </row>
    <row r="23" spans="1:16" x14ac:dyDescent="0.2">
      <c r="A23" s="11"/>
      <c r="H23" s="66"/>
      <c r="N23" s="65" t="s">
        <v>36</v>
      </c>
      <c r="P23" s="74">
        <v>0</v>
      </c>
    </row>
    <row r="24" spans="1:16" ht="15.75" thickBot="1" x14ac:dyDescent="0.25">
      <c r="A24" s="11"/>
      <c r="H24" s="66"/>
      <c r="N24" s="65" t="s">
        <v>37</v>
      </c>
      <c r="P24" s="74">
        <v>0</v>
      </c>
    </row>
    <row r="25" spans="1:16" x14ac:dyDescent="0.2">
      <c r="A25" s="11"/>
      <c r="H25" s="66"/>
      <c r="N25" s="69" t="s">
        <v>38</v>
      </c>
      <c r="O25" s="70"/>
      <c r="P25" s="73">
        <f>O20-P21+P22</f>
        <v>1132731.6000000001</v>
      </c>
    </row>
    <row r="26" spans="1:16" x14ac:dyDescent="0.2">
      <c r="B26" s="59"/>
      <c r="C26" s="58"/>
      <c r="D26" s="60"/>
    </row>
    <row r="28" spans="1:16" x14ac:dyDescent="0.2">
      <c r="A28" s="11"/>
      <c r="H28" s="66"/>
      <c r="P28" s="75"/>
    </row>
    <row r="29" spans="1:16" x14ac:dyDescent="0.2">
      <c r="A29" s="11"/>
      <c r="H29" s="66"/>
      <c r="O29" s="61"/>
      <c r="P29" s="75"/>
    </row>
    <row r="30" spans="1:16" s="3" customFormat="1" x14ac:dyDescent="0.25">
      <c r="A30" s="11"/>
      <c r="B30" s="2"/>
      <c r="C30" s="2"/>
      <c r="E30" s="12"/>
      <c r="H30" s="66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6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6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6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6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6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6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6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6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6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6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6"/>
      <c r="N41" s="15"/>
      <c r="O41" s="15"/>
      <c r="P41" s="15"/>
    </row>
  </sheetData>
  <mergeCells count="3">
    <mergeCell ref="A20:L20"/>
    <mergeCell ref="O20:P20"/>
    <mergeCell ref="A3:A4"/>
  </mergeCells>
  <conditionalFormatting sqref="B3:B19">
    <cfRule type="duplicateValues" dxfId="296" priority="3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K37" sqref="K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9" customHeight="1" x14ac:dyDescent="0.2">
      <c r="A3" s="117" t="s">
        <v>614</v>
      </c>
      <c r="B3" s="78" t="s">
        <v>615</v>
      </c>
      <c r="C3" s="9" t="s">
        <v>616</v>
      </c>
      <c r="D3" s="80" t="s">
        <v>55</v>
      </c>
      <c r="E3" s="13">
        <v>44417</v>
      </c>
      <c r="F3" s="80" t="s">
        <v>393</v>
      </c>
      <c r="G3" s="13">
        <v>44420</v>
      </c>
      <c r="H3" s="10" t="s">
        <v>394</v>
      </c>
      <c r="I3" s="1">
        <v>63</v>
      </c>
      <c r="J3" s="1">
        <v>35</v>
      </c>
      <c r="K3" s="1">
        <v>44</v>
      </c>
      <c r="L3" s="1">
        <v>22</v>
      </c>
      <c r="M3" s="86">
        <v>24.254999999999999</v>
      </c>
      <c r="N3" s="8">
        <v>24</v>
      </c>
      <c r="O3" s="67">
        <v>2530</v>
      </c>
      <c r="P3" s="68">
        <f>Table224523689[[#This Row],[PEMBULATAN]]*O3</f>
        <v>60720</v>
      </c>
    </row>
    <row r="4" spans="1:16" ht="39" customHeight="1" x14ac:dyDescent="0.2">
      <c r="A4" s="118"/>
      <c r="B4" s="79"/>
      <c r="C4" s="9" t="s">
        <v>617</v>
      </c>
      <c r="D4" s="80" t="s">
        <v>55</v>
      </c>
      <c r="E4" s="13">
        <v>44417</v>
      </c>
      <c r="F4" s="80" t="s">
        <v>393</v>
      </c>
      <c r="G4" s="13">
        <v>44420</v>
      </c>
      <c r="H4" s="10" t="s">
        <v>394</v>
      </c>
      <c r="I4" s="1">
        <v>102</v>
      </c>
      <c r="J4" s="1">
        <v>63</v>
      </c>
      <c r="K4" s="1">
        <v>30</v>
      </c>
      <c r="L4" s="1">
        <v>17</v>
      </c>
      <c r="M4" s="86">
        <v>48.195</v>
      </c>
      <c r="N4" s="8">
        <v>48</v>
      </c>
      <c r="O4" s="67">
        <v>2530</v>
      </c>
      <c r="P4" s="68">
        <f>Table224523689[[#This Row],[PEMBULATAN]]*O4</f>
        <v>121440</v>
      </c>
    </row>
    <row r="5" spans="1:16" ht="39" customHeight="1" x14ac:dyDescent="0.2">
      <c r="A5" s="94"/>
      <c r="B5" s="79"/>
      <c r="C5" s="77" t="s">
        <v>618</v>
      </c>
      <c r="D5" s="82" t="s">
        <v>55</v>
      </c>
      <c r="E5" s="13">
        <v>44417</v>
      </c>
      <c r="F5" s="80" t="s">
        <v>393</v>
      </c>
      <c r="G5" s="13">
        <v>44420</v>
      </c>
      <c r="H5" s="81" t="s">
        <v>394</v>
      </c>
      <c r="I5" s="16">
        <v>100</v>
      </c>
      <c r="J5" s="16">
        <v>60</v>
      </c>
      <c r="K5" s="16">
        <v>30</v>
      </c>
      <c r="L5" s="16">
        <v>25</v>
      </c>
      <c r="M5" s="87">
        <v>45</v>
      </c>
      <c r="N5" s="76">
        <v>45</v>
      </c>
      <c r="O5" s="67">
        <v>2530</v>
      </c>
      <c r="P5" s="68">
        <f>Table224523689[[#This Row],[PEMBULATAN]]*O5</f>
        <v>113850</v>
      </c>
    </row>
    <row r="6" spans="1:16" ht="39" customHeight="1" x14ac:dyDescent="0.2">
      <c r="A6" s="94"/>
      <c r="B6" s="79"/>
      <c r="C6" s="77" t="s">
        <v>619</v>
      </c>
      <c r="D6" s="82" t="s">
        <v>55</v>
      </c>
      <c r="E6" s="13">
        <v>44417</v>
      </c>
      <c r="F6" s="80" t="s">
        <v>393</v>
      </c>
      <c r="G6" s="13">
        <v>44420</v>
      </c>
      <c r="H6" s="81" t="s">
        <v>394</v>
      </c>
      <c r="I6" s="16">
        <v>84</v>
      </c>
      <c r="J6" s="16">
        <v>53</v>
      </c>
      <c r="K6" s="16">
        <v>34</v>
      </c>
      <c r="L6" s="16">
        <v>14</v>
      </c>
      <c r="M6" s="87">
        <v>37.841999999999999</v>
      </c>
      <c r="N6" s="76">
        <v>38</v>
      </c>
      <c r="O6" s="67">
        <v>2530</v>
      </c>
      <c r="P6" s="68">
        <f>Table224523689[[#This Row],[PEMBULATAN]]*O6</f>
        <v>96140</v>
      </c>
    </row>
    <row r="7" spans="1:16" ht="39" customHeight="1" x14ac:dyDescent="0.2">
      <c r="A7" s="94"/>
      <c r="B7" s="79"/>
      <c r="C7" s="77" t="s">
        <v>620</v>
      </c>
      <c r="D7" s="82" t="s">
        <v>55</v>
      </c>
      <c r="E7" s="13">
        <v>44417</v>
      </c>
      <c r="F7" s="80" t="s">
        <v>393</v>
      </c>
      <c r="G7" s="13">
        <v>44420</v>
      </c>
      <c r="H7" s="81" t="s">
        <v>394</v>
      </c>
      <c r="I7" s="16">
        <v>100</v>
      </c>
      <c r="J7" s="16">
        <v>60</v>
      </c>
      <c r="K7" s="16">
        <v>23</v>
      </c>
      <c r="L7" s="16">
        <v>10</v>
      </c>
      <c r="M7" s="87">
        <v>34.5</v>
      </c>
      <c r="N7" s="76">
        <v>35</v>
      </c>
      <c r="O7" s="67">
        <v>2530</v>
      </c>
      <c r="P7" s="68">
        <f>Table224523689[[#This Row],[PEMBULATAN]]*O7</f>
        <v>88550</v>
      </c>
    </row>
    <row r="8" spans="1:16" ht="39" customHeight="1" x14ac:dyDescent="0.2">
      <c r="A8" s="94"/>
      <c r="B8" s="79"/>
      <c r="C8" s="77" t="s">
        <v>621</v>
      </c>
      <c r="D8" s="82" t="s">
        <v>55</v>
      </c>
      <c r="E8" s="13">
        <v>44417</v>
      </c>
      <c r="F8" s="80" t="s">
        <v>393</v>
      </c>
      <c r="G8" s="13">
        <v>44420</v>
      </c>
      <c r="H8" s="81" t="s">
        <v>394</v>
      </c>
      <c r="I8" s="16">
        <v>100</v>
      </c>
      <c r="J8" s="16">
        <v>54</v>
      </c>
      <c r="K8" s="16">
        <v>40</v>
      </c>
      <c r="L8" s="16">
        <v>16</v>
      </c>
      <c r="M8" s="87">
        <v>54</v>
      </c>
      <c r="N8" s="76">
        <v>54</v>
      </c>
      <c r="O8" s="67">
        <v>2530</v>
      </c>
      <c r="P8" s="68">
        <f>Table224523689[[#This Row],[PEMBULATAN]]*O8</f>
        <v>136620</v>
      </c>
    </row>
    <row r="9" spans="1:16" ht="39" customHeight="1" x14ac:dyDescent="0.2">
      <c r="A9" s="94"/>
      <c r="B9" s="79"/>
      <c r="C9" s="77" t="s">
        <v>622</v>
      </c>
      <c r="D9" s="82" t="s">
        <v>55</v>
      </c>
      <c r="E9" s="13">
        <v>44417</v>
      </c>
      <c r="F9" s="80" t="s">
        <v>393</v>
      </c>
      <c r="G9" s="13">
        <v>44420</v>
      </c>
      <c r="H9" s="81" t="s">
        <v>394</v>
      </c>
      <c r="I9" s="16">
        <v>100</v>
      </c>
      <c r="J9" s="16">
        <v>70</v>
      </c>
      <c r="K9" s="16">
        <v>28</v>
      </c>
      <c r="L9" s="16">
        <v>19</v>
      </c>
      <c r="M9" s="87">
        <v>49</v>
      </c>
      <c r="N9" s="76">
        <v>49</v>
      </c>
      <c r="O9" s="67">
        <v>2530</v>
      </c>
      <c r="P9" s="68">
        <f>Table224523689[[#This Row],[PEMBULATAN]]*O9</f>
        <v>123970</v>
      </c>
    </row>
    <row r="10" spans="1:16" ht="39" customHeight="1" x14ac:dyDescent="0.2">
      <c r="A10" s="94"/>
      <c r="B10" s="79"/>
      <c r="C10" s="77" t="s">
        <v>623</v>
      </c>
      <c r="D10" s="82" t="s">
        <v>55</v>
      </c>
      <c r="E10" s="13">
        <v>44417</v>
      </c>
      <c r="F10" s="80" t="s">
        <v>393</v>
      </c>
      <c r="G10" s="13">
        <v>44420</v>
      </c>
      <c r="H10" s="81" t="s">
        <v>394</v>
      </c>
      <c r="I10" s="16">
        <v>100</v>
      </c>
      <c r="J10" s="16">
        <v>70</v>
      </c>
      <c r="K10" s="16">
        <v>25</v>
      </c>
      <c r="L10" s="16">
        <v>8</v>
      </c>
      <c r="M10" s="87">
        <v>43.75</v>
      </c>
      <c r="N10" s="76">
        <v>44</v>
      </c>
      <c r="O10" s="67">
        <v>2530</v>
      </c>
      <c r="P10" s="68">
        <f>Table224523689[[#This Row],[PEMBULATAN]]*O10</f>
        <v>111320</v>
      </c>
    </row>
    <row r="11" spans="1:16" ht="39" customHeight="1" x14ac:dyDescent="0.2">
      <c r="A11" s="94"/>
      <c r="B11" s="79"/>
      <c r="C11" s="77" t="s">
        <v>624</v>
      </c>
      <c r="D11" s="82" t="s">
        <v>55</v>
      </c>
      <c r="E11" s="13">
        <v>44417</v>
      </c>
      <c r="F11" s="80" t="s">
        <v>393</v>
      </c>
      <c r="G11" s="13">
        <v>44420</v>
      </c>
      <c r="H11" s="81" t="s">
        <v>394</v>
      </c>
      <c r="I11" s="16">
        <v>102</v>
      </c>
      <c r="J11" s="16">
        <v>65</v>
      </c>
      <c r="K11" s="16">
        <v>30</v>
      </c>
      <c r="L11" s="16">
        <v>21</v>
      </c>
      <c r="M11" s="87">
        <v>49.725000000000001</v>
      </c>
      <c r="N11" s="76">
        <v>50</v>
      </c>
      <c r="O11" s="67">
        <v>2530</v>
      </c>
      <c r="P11" s="68">
        <f>Table224523689[[#This Row],[PEMBULATAN]]*O11</f>
        <v>126500</v>
      </c>
    </row>
    <row r="12" spans="1:16" ht="39" customHeight="1" x14ac:dyDescent="0.2">
      <c r="A12" s="94"/>
      <c r="B12" s="79"/>
      <c r="C12" s="77" t="s">
        <v>625</v>
      </c>
      <c r="D12" s="82" t="s">
        <v>55</v>
      </c>
      <c r="E12" s="13">
        <v>44417</v>
      </c>
      <c r="F12" s="80" t="s">
        <v>393</v>
      </c>
      <c r="G12" s="13">
        <v>44420</v>
      </c>
      <c r="H12" s="81" t="s">
        <v>394</v>
      </c>
      <c r="I12" s="16">
        <v>80</v>
      </c>
      <c r="J12" s="16">
        <v>60</v>
      </c>
      <c r="K12" s="16">
        <v>30</v>
      </c>
      <c r="L12" s="16">
        <v>5</v>
      </c>
      <c r="M12" s="87">
        <v>36</v>
      </c>
      <c r="N12" s="76">
        <v>36</v>
      </c>
      <c r="O12" s="67">
        <v>2530</v>
      </c>
      <c r="P12" s="68">
        <f>Table224523689[[#This Row],[PEMBULATAN]]*O12</f>
        <v>91080</v>
      </c>
    </row>
    <row r="13" spans="1:16" ht="39" customHeight="1" x14ac:dyDescent="0.2">
      <c r="A13" s="94"/>
      <c r="B13" s="79"/>
      <c r="C13" s="77" t="s">
        <v>626</v>
      </c>
      <c r="D13" s="82" t="s">
        <v>55</v>
      </c>
      <c r="E13" s="13">
        <v>44417</v>
      </c>
      <c r="F13" s="80" t="s">
        <v>393</v>
      </c>
      <c r="G13" s="13">
        <v>44420</v>
      </c>
      <c r="H13" s="81" t="s">
        <v>394</v>
      </c>
      <c r="I13" s="16">
        <v>35</v>
      </c>
      <c r="J13" s="16">
        <v>40</v>
      </c>
      <c r="K13" s="16">
        <v>23</v>
      </c>
      <c r="L13" s="16">
        <v>2</v>
      </c>
      <c r="M13" s="87">
        <v>8.0500000000000007</v>
      </c>
      <c r="N13" s="76">
        <v>8</v>
      </c>
      <c r="O13" s="67">
        <v>2530</v>
      </c>
      <c r="P13" s="68">
        <f>Table224523689[[#This Row],[PEMBULATAN]]*O13</f>
        <v>20240</v>
      </c>
    </row>
    <row r="14" spans="1:16" ht="39" customHeight="1" x14ac:dyDescent="0.2">
      <c r="A14" s="94"/>
      <c r="B14" s="79"/>
      <c r="C14" s="77" t="s">
        <v>627</v>
      </c>
      <c r="D14" s="82" t="s">
        <v>55</v>
      </c>
      <c r="E14" s="13">
        <v>44417</v>
      </c>
      <c r="F14" s="80" t="s">
        <v>393</v>
      </c>
      <c r="G14" s="13">
        <v>44420</v>
      </c>
      <c r="H14" s="81" t="s">
        <v>394</v>
      </c>
      <c r="I14" s="16">
        <v>40</v>
      </c>
      <c r="J14" s="16">
        <v>61</v>
      </c>
      <c r="K14" s="16">
        <v>20</v>
      </c>
      <c r="L14" s="16">
        <v>4</v>
      </c>
      <c r="M14" s="87">
        <v>12.2</v>
      </c>
      <c r="N14" s="76">
        <v>12</v>
      </c>
      <c r="O14" s="67">
        <v>2530</v>
      </c>
      <c r="P14" s="68">
        <f>Table224523689[[#This Row],[PEMBULATAN]]*O14</f>
        <v>30360</v>
      </c>
    </row>
    <row r="15" spans="1:16" ht="39" customHeight="1" x14ac:dyDescent="0.2">
      <c r="A15" s="94"/>
      <c r="B15" s="79"/>
      <c r="C15" s="77" t="s">
        <v>628</v>
      </c>
      <c r="D15" s="82" t="s">
        <v>55</v>
      </c>
      <c r="E15" s="13">
        <v>44417</v>
      </c>
      <c r="F15" s="80" t="s">
        <v>393</v>
      </c>
      <c r="G15" s="13">
        <v>44420</v>
      </c>
      <c r="H15" s="81" t="s">
        <v>394</v>
      </c>
      <c r="I15" s="16">
        <v>50</v>
      </c>
      <c r="J15" s="16">
        <v>30</v>
      </c>
      <c r="K15" s="16">
        <v>25</v>
      </c>
      <c r="L15" s="16">
        <v>6</v>
      </c>
      <c r="M15" s="87">
        <v>9.375</v>
      </c>
      <c r="N15" s="76">
        <v>10</v>
      </c>
      <c r="O15" s="67">
        <v>2530</v>
      </c>
      <c r="P15" s="68">
        <f>Table224523689[[#This Row],[PEMBULATAN]]*O15</f>
        <v>25300</v>
      </c>
    </row>
    <row r="16" spans="1:16" ht="39" customHeight="1" x14ac:dyDescent="0.2">
      <c r="A16" s="94"/>
      <c r="B16" s="79"/>
      <c r="C16" s="77" t="s">
        <v>629</v>
      </c>
      <c r="D16" s="82" t="s">
        <v>55</v>
      </c>
      <c r="E16" s="13">
        <v>44417</v>
      </c>
      <c r="F16" s="80" t="s">
        <v>393</v>
      </c>
      <c r="G16" s="13">
        <v>44420</v>
      </c>
      <c r="H16" s="81" t="s">
        <v>394</v>
      </c>
      <c r="I16" s="16">
        <v>82</v>
      </c>
      <c r="J16" s="16">
        <v>42</v>
      </c>
      <c r="K16" s="16">
        <v>30</v>
      </c>
      <c r="L16" s="16">
        <v>24</v>
      </c>
      <c r="M16" s="87">
        <v>25.83</v>
      </c>
      <c r="N16" s="76">
        <v>26</v>
      </c>
      <c r="O16" s="67">
        <v>2530</v>
      </c>
      <c r="P16" s="68">
        <f>Table224523689[[#This Row],[PEMBULATAN]]*O16</f>
        <v>65780</v>
      </c>
    </row>
    <row r="17" spans="1:16" ht="39" customHeight="1" x14ac:dyDescent="0.2">
      <c r="A17" s="94"/>
      <c r="B17" s="79"/>
      <c r="C17" s="77" t="s">
        <v>630</v>
      </c>
      <c r="D17" s="82" t="s">
        <v>55</v>
      </c>
      <c r="E17" s="13">
        <v>44417</v>
      </c>
      <c r="F17" s="80" t="s">
        <v>393</v>
      </c>
      <c r="G17" s="13">
        <v>44420</v>
      </c>
      <c r="H17" s="81" t="s">
        <v>394</v>
      </c>
      <c r="I17" s="16">
        <v>67</v>
      </c>
      <c r="J17" s="16">
        <v>30</v>
      </c>
      <c r="K17" s="16">
        <v>20</v>
      </c>
      <c r="L17" s="16">
        <v>3</v>
      </c>
      <c r="M17" s="87">
        <v>10.050000000000001</v>
      </c>
      <c r="N17" s="76">
        <v>10</v>
      </c>
      <c r="O17" s="67">
        <v>2530</v>
      </c>
      <c r="P17" s="68">
        <f>Table224523689[[#This Row],[PEMBULATAN]]*O17</f>
        <v>25300</v>
      </c>
    </row>
    <row r="18" spans="1:16" ht="39" customHeight="1" x14ac:dyDescent="0.2">
      <c r="A18" s="94"/>
      <c r="B18" s="79"/>
      <c r="C18" s="77" t="s">
        <v>631</v>
      </c>
      <c r="D18" s="82" t="s">
        <v>55</v>
      </c>
      <c r="E18" s="13">
        <v>44417</v>
      </c>
      <c r="F18" s="80" t="s">
        <v>393</v>
      </c>
      <c r="G18" s="13">
        <v>44420</v>
      </c>
      <c r="H18" s="81" t="s">
        <v>394</v>
      </c>
      <c r="I18" s="16">
        <v>41</v>
      </c>
      <c r="J18" s="16">
        <v>42</v>
      </c>
      <c r="K18" s="16">
        <v>6</v>
      </c>
      <c r="L18" s="16">
        <v>2</v>
      </c>
      <c r="M18" s="87">
        <v>2.5830000000000002</v>
      </c>
      <c r="N18" s="76">
        <v>3</v>
      </c>
      <c r="O18" s="67">
        <v>2530</v>
      </c>
      <c r="P18" s="68">
        <f>Table224523689[[#This Row],[PEMBULATAN]]*O18</f>
        <v>7590</v>
      </c>
    </row>
    <row r="19" spans="1:16" ht="39" customHeight="1" x14ac:dyDescent="0.2">
      <c r="A19" s="94"/>
      <c r="B19" s="79"/>
      <c r="C19" s="77" t="s">
        <v>632</v>
      </c>
      <c r="D19" s="82" t="s">
        <v>55</v>
      </c>
      <c r="E19" s="13">
        <v>44417</v>
      </c>
      <c r="F19" s="80" t="s">
        <v>393</v>
      </c>
      <c r="G19" s="13">
        <v>44420</v>
      </c>
      <c r="H19" s="81" t="s">
        <v>394</v>
      </c>
      <c r="I19" s="16">
        <v>90</v>
      </c>
      <c r="J19" s="16">
        <v>63</v>
      </c>
      <c r="K19" s="16">
        <v>10</v>
      </c>
      <c r="L19" s="16">
        <v>3</v>
      </c>
      <c r="M19" s="87">
        <v>14.175000000000001</v>
      </c>
      <c r="N19" s="76">
        <v>14</v>
      </c>
      <c r="O19" s="67">
        <v>2530</v>
      </c>
      <c r="P19" s="68">
        <f>Table224523689[[#This Row],[PEMBULATAN]]*O19</f>
        <v>35420</v>
      </c>
    </row>
    <row r="20" spans="1:16" ht="39" customHeight="1" x14ac:dyDescent="0.2">
      <c r="A20" s="94"/>
      <c r="B20" s="79"/>
      <c r="C20" s="77" t="s">
        <v>633</v>
      </c>
      <c r="D20" s="82" t="s">
        <v>55</v>
      </c>
      <c r="E20" s="13">
        <v>44417</v>
      </c>
      <c r="F20" s="80" t="s">
        <v>393</v>
      </c>
      <c r="G20" s="13">
        <v>44420</v>
      </c>
      <c r="H20" s="81" t="s">
        <v>394</v>
      </c>
      <c r="I20" s="16">
        <v>33</v>
      </c>
      <c r="J20" s="16">
        <v>27</v>
      </c>
      <c r="K20" s="16">
        <v>30</v>
      </c>
      <c r="L20" s="16">
        <v>2</v>
      </c>
      <c r="M20" s="87">
        <v>6.6825000000000001</v>
      </c>
      <c r="N20" s="76">
        <v>7</v>
      </c>
      <c r="O20" s="67">
        <v>2530</v>
      </c>
      <c r="P20" s="68">
        <f>Table224523689[[#This Row],[PEMBULATAN]]*O20</f>
        <v>17710</v>
      </c>
    </row>
    <row r="21" spans="1:16" ht="39" customHeight="1" x14ac:dyDescent="0.2">
      <c r="A21" s="94"/>
      <c r="B21" s="79"/>
      <c r="C21" s="77" t="s">
        <v>634</v>
      </c>
      <c r="D21" s="82" t="s">
        <v>55</v>
      </c>
      <c r="E21" s="13">
        <v>44417</v>
      </c>
      <c r="F21" s="80" t="s">
        <v>393</v>
      </c>
      <c r="G21" s="13">
        <v>44420</v>
      </c>
      <c r="H21" s="81" t="s">
        <v>394</v>
      </c>
      <c r="I21" s="16">
        <v>50</v>
      </c>
      <c r="J21" s="16">
        <v>48</v>
      </c>
      <c r="K21" s="16">
        <v>31</v>
      </c>
      <c r="L21" s="16">
        <v>24</v>
      </c>
      <c r="M21" s="87">
        <v>18.600000000000001</v>
      </c>
      <c r="N21" s="76">
        <v>24</v>
      </c>
      <c r="O21" s="67">
        <v>2530</v>
      </c>
      <c r="P21" s="68">
        <f>Table224523689[[#This Row],[PEMBULATAN]]*O21</f>
        <v>60720</v>
      </c>
    </row>
    <row r="22" spans="1:16" ht="39" customHeight="1" x14ac:dyDescent="0.2">
      <c r="A22" s="94"/>
      <c r="B22" s="79"/>
      <c r="C22" s="77" t="s">
        <v>635</v>
      </c>
      <c r="D22" s="82" t="s">
        <v>55</v>
      </c>
      <c r="E22" s="13">
        <v>44417</v>
      </c>
      <c r="F22" s="80" t="s">
        <v>393</v>
      </c>
      <c r="G22" s="13">
        <v>44420</v>
      </c>
      <c r="H22" s="81" t="s">
        <v>394</v>
      </c>
      <c r="I22" s="16">
        <v>36</v>
      </c>
      <c r="J22" s="16">
        <v>35</v>
      </c>
      <c r="K22" s="16">
        <v>30</v>
      </c>
      <c r="L22" s="16">
        <v>4</v>
      </c>
      <c r="M22" s="87">
        <v>9.4499999999999993</v>
      </c>
      <c r="N22" s="76">
        <v>10</v>
      </c>
      <c r="O22" s="67">
        <v>2530</v>
      </c>
      <c r="P22" s="68">
        <f>Table224523689[[#This Row],[PEMBULATAN]]*O22</f>
        <v>25300</v>
      </c>
    </row>
    <row r="23" spans="1:16" ht="39" customHeight="1" x14ac:dyDescent="0.2">
      <c r="A23" s="94"/>
      <c r="B23" s="79"/>
      <c r="C23" s="77" t="s">
        <v>636</v>
      </c>
      <c r="D23" s="82" t="s">
        <v>55</v>
      </c>
      <c r="E23" s="13">
        <v>44417</v>
      </c>
      <c r="F23" s="80" t="s">
        <v>393</v>
      </c>
      <c r="G23" s="13">
        <v>44420</v>
      </c>
      <c r="H23" s="81" t="s">
        <v>394</v>
      </c>
      <c r="I23" s="16">
        <v>40</v>
      </c>
      <c r="J23" s="16">
        <v>33</v>
      </c>
      <c r="K23" s="16">
        <v>40</v>
      </c>
      <c r="L23" s="16">
        <v>15</v>
      </c>
      <c r="M23" s="87">
        <v>13.2</v>
      </c>
      <c r="N23" s="76">
        <v>15</v>
      </c>
      <c r="O23" s="67">
        <v>2530</v>
      </c>
      <c r="P23" s="68">
        <f>Table224523689[[#This Row],[PEMBULATAN]]*O23</f>
        <v>37950</v>
      </c>
    </row>
    <row r="24" spans="1:16" ht="39" customHeight="1" x14ac:dyDescent="0.2">
      <c r="A24" s="94"/>
      <c r="B24" s="79"/>
      <c r="C24" s="77" t="s">
        <v>637</v>
      </c>
      <c r="D24" s="82" t="s">
        <v>55</v>
      </c>
      <c r="E24" s="13">
        <v>44417</v>
      </c>
      <c r="F24" s="80" t="s">
        <v>393</v>
      </c>
      <c r="G24" s="13">
        <v>44420</v>
      </c>
      <c r="H24" s="81" t="s">
        <v>394</v>
      </c>
      <c r="I24" s="16">
        <v>48</v>
      </c>
      <c r="J24" s="16">
        <v>47</v>
      </c>
      <c r="K24" s="16">
        <v>30</v>
      </c>
      <c r="L24" s="16">
        <v>24</v>
      </c>
      <c r="M24" s="87">
        <v>16.920000000000002</v>
      </c>
      <c r="N24" s="76">
        <v>24</v>
      </c>
      <c r="O24" s="67">
        <v>2530</v>
      </c>
      <c r="P24" s="68">
        <f>Table224523689[[#This Row],[PEMBULATAN]]*O24</f>
        <v>60720</v>
      </c>
    </row>
    <row r="25" spans="1:16" ht="39" customHeight="1" x14ac:dyDescent="0.2">
      <c r="A25" s="94"/>
      <c r="B25" s="79"/>
      <c r="C25" s="77" t="s">
        <v>638</v>
      </c>
      <c r="D25" s="82" t="s">
        <v>55</v>
      </c>
      <c r="E25" s="13">
        <v>44417</v>
      </c>
      <c r="F25" s="80" t="s">
        <v>393</v>
      </c>
      <c r="G25" s="13">
        <v>44420</v>
      </c>
      <c r="H25" s="81" t="s">
        <v>394</v>
      </c>
      <c r="I25" s="16">
        <v>62</v>
      </c>
      <c r="J25" s="16">
        <v>41</v>
      </c>
      <c r="K25" s="16">
        <v>6</v>
      </c>
      <c r="L25" s="16">
        <v>2</v>
      </c>
      <c r="M25" s="87">
        <v>3.8130000000000002</v>
      </c>
      <c r="N25" s="76">
        <v>4</v>
      </c>
      <c r="O25" s="67">
        <v>2530</v>
      </c>
      <c r="P25" s="68">
        <f>Table224523689[[#This Row],[PEMBULATAN]]*O25</f>
        <v>10120</v>
      </c>
    </row>
    <row r="26" spans="1:16" ht="39" customHeight="1" x14ac:dyDescent="0.2">
      <c r="A26" s="94"/>
      <c r="B26" s="79"/>
      <c r="C26" s="77" t="s">
        <v>639</v>
      </c>
      <c r="D26" s="82" t="s">
        <v>55</v>
      </c>
      <c r="E26" s="13">
        <v>44417</v>
      </c>
      <c r="F26" s="80" t="s">
        <v>393</v>
      </c>
      <c r="G26" s="13">
        <v>44420</v>
      </c>
      <c r="H26" s="81" t="s">
        <v>394</v>
      </c>
      <c r="I26" s="16">
        <v>68</v>
      </c>
      <c r="J26" s="16">
        <v>17</v>
      </c>
      <c r="K26" s="16">
        <v>36</v>
      </c>
      <c r="L26" s="16">
        <v>10</v>
      </c>
      <c r="M26" s="87">
        <v>10.404</v>
      </c>
      <c r="N26" s="76">
        <v>11</v>
      </c>
      <c r="O26" s="67">
        <v>2530</v>
      </c>
      <c r="P26" s="68">
        <f>Table224523689[[#This Row],[PEMBULATAN]]*O26</f>
        <v>27830</v>
      </c>
    </row>
    <row r="27" spans="1:16" ht="39" customHeight="1" x14ac:dyDescent="0.2">
      <c r="A27" s="94"/>
      <c r="B27" s="79"/>
      <c r="C27" s="77" t="s">
        <v>640</v>
      </c>
      <c r="D27" s="82" t="s">
        <v>55</v>
      </c>
      <c r="E27" s="13">
        <v>44417</v>
      </c>
      <c r="F27" s="80" t="s">
        <v>393</v>
      </c>
      <c r="G27" s="13">
        <v>44420</v>
      </c>
      <c r="H27" s="81" t="s">
        <v>394</v>
      </c>
      <c r="I27" s="16">
        <v>95</v>
      </c>
      <c r="J27" s="16">
        <v>53</v>
      </c>
      <c r="K27" s="16">
        <v>21</v>
      </c>
      <c r="L27" s="16">
        <v>16</v>
      </c>
      <c r="M27" s="87">
        <v>26.43375</v>
      </c>
      <c r="N27" s="76">
        <v>27</v>
      </c>
      <c r="O27" s="67">
        <v>2530</v>
      </c>
      <c r="P27" s="68">
        <f>Table224523689[[#This Row],[PEMBULATAN]]*O27</f>
        <v>68310</v>
      </c>
    </row>
    <row r="28" spans="1:16" ht="39" customHeight="1" x14ac:dyDescent="0.2">
      <c r="A28" s="94"/>
      <c r="B28" s="79"/>
      <c r="C28" s="77" t="s">
        <v>641</v>
      </c>
      <c r="D28" s="82" t="s">
        <v>55</v>
      </c>
      <c r="E28" s="13">
        <v>44417</v>
      </c>
      <c r="F28" s="80" t="s">
        <v>393</v>
      </c>
      <c r="G28" s="13">
        <v>44420</v>
      </c>
      <c r="H28" s="81" t="s">
        <v>394</v>
      </c>
      <c r="I28" s="16">
        <v>120</v>
      </c>
      <c r="J28" s="16">
        <v>12</v>
      </c>
      <c r="K28" s="16">
        <v>12</v>
      </c>
      <c r="L28" s="16">
        <v>2</v>
      </c>
      <c r="M28" s="87">
        <v>4.32</v>
      </c>
      <c r="N28" s="76">
        <v>5</v>
      </c>
      <c r="O28" s="67">
        <v>2530</v>
      </c>
      <c r="P28" s="68">
        <f>Table224523689[[#This Row],[PEMBULATAN]]*O28</f>
        <v>12650</v>
      </c>
    </row>
    <row r="29" spans="1:16" ht="39" customHeight="1" x14ac:dyDescent="0.2">
      <c r="A29" s="94"/>
      <c r="B29" s="79"/>
      <c r="C29" s="77" t="s">
        <v>642</v>
      </c>
      <c r="D29" s="82" t="s">
        <v>55</v>
      </c>
      <c r="E29" s="13">
        <v>44417</v>
      </c>
      <c r="F29" s="80" t="s">
        <v>393</v>
      </c>
      <c r="G29" s="13">
        <v>44420</v>
      </c>
      <c r="H29" s="81" t="s">
        <v>394</v>
      </c>
      <c r="I29" s="16">
        <v>107</v>
      </c>
      <c r="J29" s="16">
        <v>46</v>
      </c>
      <c r="K29" s="16">
        <v>33</v>
      </c>
      <c r="L29" s="16">
        <v>3</v>
      </c>
      <c r="M29" s="87">
        <v>40.606499999999997</v>
      </c>
      <c r="N29" s="76">
        <v>41</v>
      </c>
      <c r="O29" s="67">
        <v>2530</v>
      </c>
      <c r="P29" s="68">
        <f>Table224523689[[#This Row],[PEMBULATAN]]*O29</f>
        <v>103730</v>
      </c>
    </row>
    <row r="30" spans="1:16" ht="39" customHeight="1" x14ac:dyDescent="0.2">
      <c r="A30" s="94"/>
      <c r="B30" s="79"/>
      <c r="C30" s="77" t="s">
        <v>643</v>
      </c>
      <c r="D30" s="82" t="s">
        <v>55</v>
      </c>
      <c r="E30" s="13">
        <v>44417</v>
      </c>
      <c r="F30" s="80" t="s">
        <v>393</v>
      </c>
      <c r="G30" s="13">
        <v>44420</v>
      </c>
      <c r="H30" s="81" t="s">
        <v>394</v>
      </c>
      <c r="I30" s="16">
        <v>70</v>
      </c>
      <c r="J30" s="16">
        <v>60</v>
      </c>
      <c r="K30" s="16">
        <v>23</v>
      </c>
      <c r="L30" s="16">
        <v>6</v>
      </c>
      <c r="M30" s="87">
        <v>24.15</v>
      </c>
      <c r="N30" s="76">
        <v>24</v>
      </c>
      <c r="O30" s="67">
        <v>2530</v>
      </c>
      <c r="P30" s="68">
        <f>Table224523689[[#This Row],[PEMBULATAN]]*O30</f>
        <v>60720</v>
      </c>
    </row>
    <row r="31" spans="1:16" ht="39" customHeight="1" x14ac:dyDescent="0.2">
      <c r="A31" s="94"/>
      <c r="B31" s="79"/>
      <c r="C31" s="77" t="s">
        <v>644</v>
      </c>
      <c r="D31" s="82" t="s">
        <v>55</v>
      </c>
      <c r="E31" s="13">
        <v>44417</v>
      </c>
      <c r="F31" s="80" t="s">
        <v>393</v>
      </c>
      <c r="G31" s="13">
        <v>44420</v>
      </c>
      <c r="H31" s="81" t="s">
        <v>394</v>
      </c>
      <c r="I31" s="16">
        <v>62</v>
      </c>
      <c r="J31" s="16">
        <v>60</v>
      </c>
      <c r="K31" s="16">
        <v>13</v>
      </c>
      <c r="L31" s="16">
        <v>5</v>
      </c>
      <c r="M31" s="87">
        <v>12.09</v>
      </c>
      <c r="N31" s="76">
        <v>12</v>
      </c>
      <c r="O31" s="67">
        <v>2530</v>
      </c>
      <c r="P31" s="68">
        <f>Table224523689[[#This Row],[PEMBULATAN]]*O31</f>
        <v>30360</v>
      </c>
    </row>
    <row r="32" spans="1:16" ht="39" customHeight="1" x14ac:dyDescent="0.2">
      <c r="A32" s="94"/>
      <c r="B32" s="79"/>
      <c r="C32" s="77" t="s">
        <v>645</v>
      </c>
      <c r="D32" s="82" t="s">
        <v>55</v>
      </c>
      <c r="E32" s="13">
        <v>44417</v>
      </c>
      <c r="F32" s="80" t="s">
        <v>393</v>
      </c>
      <c r="G32" s="13">
        <v>44420</v>
      </c>
      <c r="H32" s="81" t="s">
        <v>394</v>
      </c>
      <c r="I32" s="16">
        <v>92</v>
      </c>
      <c r="J32" s="16">
        <v>60</v>
      </c>
      <c r="K32" s="16">
        <v>30</v>
      </c>
      <c r="L32" s="16">
        <v>22</v>
      </c>
      <c r="M32" s="87">
        <v>41.4</v>
      </c>
      <c r="N32" s="76">
        <v>42</v>
      </c>
      <c r="O32" s="67">
        <v>2530</v>
      </c>
      <c r="P32" s="68">
        <f>Table224523689[[#This Row],[PEMBULATAN]]*O32</f>
        <v>106260</v>
      </c>
    </row>
    <row r="33" spans="1:16" ht="39" customHeight="1" x14ac:dyDescent="0.2">
      <c r="A33" s="94"/>
      <c r="B33" s="79"/>
      <c r="C33" s="77" t="s">
        <v>646</v>
      </c>
      <c r="D33" s="82" t="s">
        <v>55</v>
      </c>
      <c r="E33" s="13">
        <v>44417</v>
      </c>
      <c r="F33" s="80" t="s">
        <v>393</v>
      </c>
      <c r="G33" s="13">
        <v>44420</v>
      </c>
      <c r="H33" s="81" t="s">
        <v>394</v>
      </c>
      <c r="I33" s="16">
        <v>92</v>
      </c>
      <c r="J33" s="16">
        <v>62</v>
      </c>
      <c r="K33" s="16">
        <v>35</v>
      </c>
      <c r="L33" s="16">
        <v>18</v>
      </c>
      <c r="M33" s="87">
        <v>49.91</v>
      </c>
      <c r="N33" s="76">
        <v>50</v>
      </c>
      <c r="O33" s="67">
        <v>2530</v>
      </c>
      <c r="P33" s="68">
        <f>Table224523689[[#This Row],[PEMBULATAN]]*O33</f>
        <v>126500</v>
      </c>
    </row>
    <row r="34" spans="1:16" ht="39" customHeight="1" x14ac:dyDescent="0.2">
      <c r="A34" s="94"/>
      <c r="B34" s="79"/>
      <c r="C34" s="77" t="s">
        <v>647</v>
      </c>
      <c r="D34" s="82" t="s">
        <v>55</v>
      </c>
      <c r="E34" s="13">
        <v>44417</v>
      </c>
      <c r="F34" s="80" t="s">
        <v>393</v>
      </c>
      <c r="G34" s="13">
        <v>44420</v>
      </c>
      <c r="H34" s="81" t="s">
        <v>394</v>
      </c>
      <c r="I34" s="16">
        <v>84</v>
      </c>
      <c r="J34" s="16">
        <v>13</v>
      </c>
      <c r="K34" s="16">
        <v>12</v>
      </c>
      <c r="L34" s="16">
        <v>2</v>
      </c>
      <c r="M34" s="87">
        <v>3.2759999999999998</v>
      </c>
      <c r="N34" s="76">
        <v>3</v>
      </c>
      <c r="O34" s="67">
        <v>2530</v>
      </c>
      <c r="P34" s="68">
        <f>Table224523689[[#This Row],[PEMBULATAN]]*O34</f>
        <v>7590</v>
      </c>
    </row>
    <row r="35" spans="1:16" ht="39" customHeight="1" x14ac:dyDescent="0.2">
      <c r="A35" s="94"/>
      <c r="B35" s="79"/>
      <c r="C35" s="77" t="s">
        <v>648</v>
      </c>
      <c r="D35" s="82" t="s">
        <v>55</v>
      </c>
      <c r="E35" s="13">
        <v>44417</v>
      </c>
      <c r="F35" s="80" t="s">
        <v>393</v>
      </c>
      <c r="G35" s="13">
        <v>44420</v>
      </c>
      <c r="H35" s="81" t="s">
        <v>394</v>
      </c>
      <c r="I35" s="16">
        <v>21</v>
      </c>
      <c r="J35" s="16">
        <v>14</v>
      </c>
      <c r="K35" s="16">
        <v>5</v>
      </c>
      <c r="L35" s="16">
        <v>1</v>
      </c>
      <c r="M35" s="87">
        <v>0.36749999999999999</v>
      </c>
      <c r="N35" s="76">
        <v>1</v>
      </c>
      <c r="O35" s="67">
        <v>2530</v>
      </c>
      <c r="P35" s="68">
        <f>Table224523689[[#This Row],[PEMBULATAN]]*O35</f>
        <v>2530</v>
      </c>
    </row>
    <row r="36" spans="1:16" ht="39" customHeight="1" x14ac:dyDescent="0.2">
      <c r="A36" s="94"/>
      <c r="B36" s="79"/>
      <c r="C36" s="77" t="s">
        <v>649</v>
      </c>
      <c r="D36" s="82" t="s">
        <v>55</v>
      </c>
      <c r="E36" s="13">
        <v>44417</v>
      </c>
      <c r="F36" s="80" t="s">
        <v>393</v>
      </c>
      <c r="G36" s="13">
        <v>44420</v>
      </c>
      <c r="H36" s="81" t="s">
        <v>394</v>
      </c>
      <c r="I36" s="16">
        <v>101</v>
      </c>
      <c r="J36" s="16">
        <v>15</v>
      </c>
      <c r="K36" s="16">
        <v>9</v>
      </c>
      <c r="L36" s="16">
        <v>1</v>
      </c>
      <c r="M36" s="87">
        <v>3.4087499999999999</v>
      </c>
      <c r="N36" s="76">
        <v>4</v>
      </c>
      <c r="O36" s="67">
        <v>2530</v>
      </c>
      <c r="P36" s="68">
        <f>Table224523689[[#This Row],[PEMBULATAN]]*O36</f>
        <v>10120</v>
      </c>
    </row>
    <row r="37" spans="1:16" ht="39" customHeight="1" x14ac:dyDescent="0.2">
      <c r="A37" s="94"/>
      <c r="B37" s="79"/>
      <c r="C37" s="77" t="s">
        <v>650</v>
      </c>
      <c r="D37" s="82" t="s">
        <v>55</v>
      </c>
      <c r="E37" s="13">
        <v>44417</v>
      </c>
      <c r="F37" s="80" t="s">
        <v>393</v>
      </c>
      <c r="G37" s="13">
        <v>44420</v>
      </c>
      <c r="H37" s="81" t="s">
        <v>394</v>
      </c>
      <c r="I37" s="16">
        <v>202</v>
      </c>
      <c r="J37" s="16">
        <v>16</v>
      </c>
      <c r="K37" s="16">
        <v>13</v>
      </c>
      <c r="L37" s="16">
        <v>1</v>
      </c>
      <c r="M37" s="87">
        <v>10.504</v>
      </c>
      <c r="N37" s="76">
        <v>11</v>
      </c>
      <c r="O37" s="67">
        <v>2530</v>
      </c>
      <c r="P37" s="68">
        <f>Table224523689[[#This Row],[PEMBULATAN]]*O37</f>
        <v>27830</v>
      </c>
    </row>
    <row r="38" spans="1:16" ht="22.5" customHeight="1" x14ac:dyDescent="0.2">
      <c r="A38" s="119" t="s">
        <v>34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1"/>
      <c r="M38" s="83">
        <f>SUBTOTAL(109,Table224523689[KG VOLUME])</f>
        <v>800.06600000000014</v>
      </c>
      <c r="N38" s="71">
        <f>SUM(N3:N37)</f>
        <v>821</v>
      </c>
      <c r="O38" s="122">
        <f>SUM(P3:P37)</f>
        <v>2077130</v>
      </c>
      <c r="P38" s="123"/>
    </row>
    <row r="39" spans="1:16" ht="22.5" customHeight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9"/>
      <c r="N39" s="91" t="s">
        <v>57</v>
      </c>
      <c r="O39" s="90"/>
      <c r="P39" s="90">
        <f>O38*10%</f>
        <v>207713</v>
      </c>
    </row>
    <row r="40" spans="1:16" x14ac:dyDescent="0.2">
      <c r="A40" s="11"/>
      <c r="B40" s="59" t="s">
        <v>48</v>
      </c>
      <c r="C40" s="58"/>
      <c r="D40" s="60" t="s">
        <v>49</v>
      </c>
      <c r="H40" s="66"/>
      <c r="N40" s="65" t="s">
        <v>35</v>
      </c>
      <c r="P40" s="72">
        <f>O38*1%</f>
        <v>20771.3</v>
      </c>
    </row>
    <row r="41" spans="1:16" x14ac:dyDescent="0.2">
      <c r="A41" s="11"/>
      <c r="H41" s="66"/>
      <c r="N41" s="65" t="s">
        <v>36</v>
      </c>
      <c r="P41" s="74">
        <v>0</v>
      </c>
    </row>
    <row r="42" spans="1:16" ht="15.75" thickBot="1" x14ac:dyDescent="0.25">
      <c r="A42" s="11"/>
      <c r="H42" s="66"/>
      <c r="N42" s="65" t="s">
        <v>37</v>
      </c>
      <c r="P42" s="74">
        <v>0</v>
      </c>
    </row>
    <row r="43" spans="1:16" x14ac:dyDescent="0.2">
      <c r="A43" s="11"/>
      <c r="H43" s="66"/>
      <c r="N43" s="69" t="s">
        <v>38</v>
      </c>
      <c r="O43" s="70"/>
      <c r="P43" s="73">
        <f>O38-P39+P40</f>
        <v>1890188.3</v>
      </c>
    </row>
    <row r="44" spans="1:16" x14ac:dyDescent="0.2">
      <c r="B44" s="59"/>
      <c r="C44" s="58"/>
      <c r="D44" s="60"/>
    </row>
    <row r="46" spans="1:16" x14ac:dyDescent="0.2">
      <c r="A46" s="11"/>
      <c r="H46" s="66"/>
      <c r="P46" s="75"/>
    </row>
    <row r="47" spans="1:16" x14ac:dyDescent="0.2">
      <c r="A47" s="11"/>
      <c r="H47" s="66"/>
      <c r="O47" s="61"/>
      <c r="P47" s="75"/>
    </row>
    <row r="48" spans="1:16" s="3" customFormat="1" x14ac:dyDescent="0.25">
      <c r="A48" s="11"/>
      <c r="B48" s="2"/>
      <c r="C48" s="2"/>
      <c r="E48" s="12"/>
      <c r="H48" s="66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6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6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6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6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6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6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6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6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6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6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6"/>
      <c r="N59" s="15"/>
      <c r="O59" s="15"/>
      <c r="P59" s="15"/>
    </row>
  </sheetData>
  <mergeCells count="3">
    <mergeCell ref="A3:A4"/>
    <mergeCell ref="A38:L38"/>
    <mergeCell ref="O38:P38"/>
  </mergeCells>
  <conditionalFormatting sqref="B3">
    <cfRule type="duplicateValues" dxfId="280" priority="2"/>
  </conditionalFormatting>
  <conditionalFormatting sqref="B4:B37">
    <cfRule type="duplicateValues" dxfId="279" priority="3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72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152" sqref="N15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9" customHeight="1" x14ac:dyDescent="0.2">
      <c r="A3" s="117" t="s">
        <v>651</v>
      </c>
      <c r="B3" s="97" t="s">
        <v>652</v>
      </c>
      <c r="C3" s="9" t="s">
        <v>653</v>
      </c>
      <c r="D3" s="80" t="s">
        <v>55</v>
      </c>
      <c r="E3" s="13">
        <v>44418</v>
      </c>
      <c r="F3" s="80" t="s">
        <v>170</v>
      </c>
      <c r="G3" s="13">
        <v>44421</v>
      </c>
      <c r="H3" s="10" t="s">
        <v>803</v>
      </c>
      <c r="I3" s="1">
        <v>60</v>
      </c>
      <c r="J3" s="1">
        <v>61</v>
      </c>
      <c r="K3" s="1">
        <v>32</v>
      </c>
      <c r="L3" s="1">
        <v>11</v>
      </c>
      <c r="M3" s="86">
        <v>29.28</v>
      </c>
      <c r="N3" s="8">
        <v>29</v>
      </c>
      <c r="O3" s="67">
        <v>2530</v>
      </c>
      <c r="P3" s="68">
        <f>Table22452368910[[#This Row],[PEMBULATAN]]*O3</f>
        <v>73370</v>
      </c>
    </row>
    <row r="4" spans="1:16" ht="39" customHeight="1" x14ac:dyDescent="0.2">
      <c r="A4" s="118"/>
      <c r="B4" s="79" t="s">
        <v>654</v>
      </c>
      <c r="C4" s="9" t="s">
        <v>655</v>
      </c>
      <c r="D4" s="80" t="s">
        <v>55</v>
      </c>
      <c r="E4" s="13">
        <v>44418</v>
      </c>
      <c r="F4" s="80" t="s">
        <v>170</v>
      </c>
      <c r="G4" s="13">
        <v>44421</v>
      </c>
      <c r="H4" s="10" t="s">
        <v>803</v>
      </c>
      <c r="I4" s="1">
        <v>46</v>
      </c>
      <c r="J4" s="1">
        <v>20</v>
      </c>
      <c r="K4" s="1">
        <v>47</v>
      </c>
      <c r="L4" s="1">
        <v>9</v>
      </c>
      <c r="M4" s="86">
        <v>10.81</v>
      </c>
      <c r="N4" s="8">
        <v>11</v>
      </c>
      <c r="O4" s="67">
        <v>2530</v>
      </c>
      <c r="P4" s="68">
        <f>Table22452368910[[#This Row],[PEMBULATAN]]*O4</f>
        <v>27830</v>
      </c>
    </row>
    <row r="5" spans="1:16" ht="39" customHeight="1" x14ac:dyDescent="0.2">
      <c r="A5" s="94"/>
      <c r="B5" s="79"/>
      <c r="C5" s="77" t="s">
        <v>656</v>
      </c>
      <c r="D5" s="82" t="s">
        <v>55</v>
      </c>
      <c r="E5" s="13">
        <v>44418</v>
      </c>
      <c r="F5" s="80" t="s">
        <v>170</v>
      </c>
      <c r="G5" s="13">
        <v>44421</v>
      </c>
      <c r="H5" s="81" t="s">
        <v>803</v>
      </c>
      <c r="I5" s="16">
        <v>35</v>
      </c>
      <c r="J5" s="16">
        <v>28</v>
      </c>
      <c r="K5" s="16">
        <v>50</v>
      </c>
      <c r="L5" s="16">
        <v>9</v>
      </c>
      <c r="M5" s="87">
        <v>12.25</v>
      </c>
      <c r="N5" s="76">
        <v>12</v>
      </c>
      <c r="O5" s="67">
        <v>2530</v>
      </c>
      <c r="P5" s="68">
        <f>Table22452368910[[#This Row],[PEMBULATAN]]*O5</f>
        <v>30360</v>
      </c>
    </row>
    <row r="6" spans="1:16" ht="39" customHeight="1" x14ac:dyDescent="0.2">
      <c r="A6" s="94"/>
      <c r="B6" s="79"/>
      <c r="C6" s="77" t="s">
        <v>657</v>
      </c>
      <c r="D6" s="82" t="s">
        <v>55</v>
      </c>
      <c r="E6" s="13">
        <v>44418</v>
      </c>
      <c r="F6" s="80" t="s">
        <v>170</v>
      </c>
      <c r="G6" s="13">
        <v>44421</v>
      </c>
      <c r="H6" s="81" t="s">
        <v>803</v>
      </c>
      <c r="I6" s="16">
        <v>33</v>
      </c>
      <c r="J6" s="16">
        <v>30</v>
      </c>
      <c r="K6" s="16">
        <v>30</v>
      </c>
      <c r="L6" s="16">
        <v>22</v>
      </c>
      <c r="M6" s="87">
        <v>7.4249999999999998</v>
      </c>
      <c r="N6" s="76">
        <v>22</v>
      </c>
      <c r="O6" s="67">
        <v>2530</v>
      </c>
      <c r="P6" s="68">
        <f>Table22452368910[[#This Row],[PEMBULATAN]]*O6</f>
        <v>55660</v>
      </c>
    </row>
    <row r="7" spans="1:16" ht="39" customHeight="1" x14ac:dyDescent="0.2">
      <c r="A7" s="94"/>
      <c r="B7" s="79"/>
      <c r="C7" s="77" t="s">
        <v>658</v>
      </c>
      <c r="D7" s="82" t="s">
        <v>55</v>
      </c>
      <c r="E7" s="13">
        <v>44418</v>
      </c>
      <c r="F7" s="80" t="s">
        <v>170</v>
      </c>
      <c r="G7" s="13">
        <v>44421</v>
      </c>
      <c r="H7" s="81" t="s">
        <v>803</v>
      </c>
      <c r="I7" s="16">
        <v>36</v>
      </c>
      <c r="J7" s="16">
        <v>33</v>
      </c>
      <c r="K7" s="16">
        <v>20</v>
      </c>
      <c r="L7" s="16">
        <v>18</v>
      </c>
      <c r="M7" s="87">
        <v>5.94</v>
      </c>
      <c r="N7" s="76">
        <v>18</v>
      </c>
      <c r="O7" s="67">
        <v>2530</v>
      </c>
      <c r="P7" s="68">
        <f>Table22452368910[[#This Row],[PEMBULATAN]]*O7</f>
        <v>45540</v>
      </c>
    </row>
    <row r="8" spans="1:16" ht="39" customHeight="1" x14ac:dyDescent="0.2">
      <c r="A8" s="94"/>
      <c r="B8" s="79"/>
      <c r="C8" s="77" t="s">
        <v>659</v>
      </c>
      <c r="D8" s="82" t="s">
        <v>55</v>
      </c>
      <c r="E8" s="13">
        <v>44418</v>
      </c>
      <c r="F8" s="80" t="s">
        <v>170</v>
      </c>
      <c r="G8" s="13">
        <v>44421</v>
      </c>
      <c r="H8" s="81" t="s">
        <v>803</v>
      </c>
      <c r="I8" s="16">
        <v>161</v>
      </c>
      <c r="J8" s="16">
        <v>9</v>
      </c>
      <c r="K8" s="16">
        <v>9</v>
      </c>
      <c r="L8" s="16">
        <v>26</v>
      </c>
      <c r="M8" s="87">
        <v>3.2602500000000001</v>
      </c>
      <c r="N8" s="76">
        <v>26</v>
      </c>
      <c r="O8" s="67">
        <v>2530</v>
      </c>
      <c r="P8" s="68">
        <f>Table22452368910[[#This Row],[PEMBULATAN]]*O8</f>
        <v>65780</v>
      </c>
    </row>
    <row r="9" spans="1:16" ht="39" customHeight="1" x14ac:dyDescent="0.2">
      <c r="A9" s="94"/>
      <c r="B9" s="79"/>
      <c r="C9" s="77" t="s">
        <v>660</v>
      </c>
      <c r="D9" s="82" t="s">
        <v>55</v>
      </c>
      <c r="E9" s="13">
        <v>44418</v>
      </c>
      <c r="F9" s="80" t="s">
        <v>170</v>
      </c>
      <c r="G9" s="13">
        <v>44421</v>
      </c>
      <c r="H9" s="81" t="s">
        <v>803</v>
      </c>
      <c r="I9" s="16">
        <v>93</v>
      </c>
      <c r="J9" s="16">
        <v>5</v>
      </c>
      <c r="K9" s="16">
        <v>5</v>
      </c>
      <c r="L9" s="16">
        <v>20</v>
      </c>
      <c r="M9" s="87">
        <v>0.58125000000000004</v>
      </c>
      <c r="N9" s="76">
        <v>20</v>
      </c>
      <c r="O9" s="67">
        <v>2530</v>
      </c>
      <c r="P9" s="68">
        <f>Table22452368910[[#This Row],[PEMBULATAN]]*O9</f>
        <v>50600</v>
      </c>
    </row>
    <row r="10" spans="1:16" ht="39" customHeight="1" x14ac:dyDescent="0.2">
      <c r="A10" s="94"/>
      <c r="B10" s="79"/>
      <c r="C10" s="77" t="s">
        <v>661</v>
      </c>
      <c r="D10" s="82" t="s">
        <v>55</v>
      </c>
      <c r="E10" s="13">
        <v>44418</v>
      </c>
      <c r="F10" s="80" t="s">
        <v>170</v>
      </c>
      <c r="G10" s="13">
        <v>44421</v>
      </c>
      <c r="H10" s="81" t="s">
        <v>803</v>
      </c>
      <c r="I10" s="16">
        <v>34</v>
      </c>
      <c r="J10" s="16">
        <v>25</v>
      </c>
      <c r="K10" s="16">
        <v>29</v>
      </c>
      <c r="L10" s="16">
        <v>4</v>
      </c>
      <c r="M10" s="87">
        <v>6.1624999999999996</v>
      </c>
      <c r="N10" s="76">
        <v>6</v>
      </c>
      <c r="O10" s="67">
        <v>2530</v>
      </c>
      <c r="P10" s="68">
        <f>Table22452368910[[#This Row],[PEMBULATAN]]*O10</f>
        <v>15180</v>
      </c>
    </row>
    <row r="11" spans="1:16" ht="39" customHeight="1" x14ac:dyDescent="0.2">
      <c r="A11" s="94"/>
      <c r="B11" s="79"/>
      <c r="C11" s="77" t="s">
        <v>662</v>
      </c>
      <c r="D11" s="82" t="s">
        <v>55</v>
      </c>
      <c r="E11" s="13">
        <v>44418</v>
      </c>
      <c r="F11" s="80" t="s">
        <v>170</v>
      </c>
      <c r="G11" s="13">
        <v>44421</v>
      </c>
      <c r="H11" s="81" t="s">
        <v>803</v>
      </c>
      <c r="I11" s="16">
        <v>34</v>
      </c>
      <c r="J11" s="16">
        <v>34</v>
      </c>
      <c r="K11" s="16">
        <v>37</v>
      </c>
      <c r="L11" s="16">
        <v>11</v>
      </c>
      <c r="M11" s="87">
        <v>10.693</v>
      </c>
      <c r="N11" s="76">
        <v>11</v>
      </c>
      <c r="O11" s="67">
        <v>2530</v>
      </c>
      <c r="P11" s="68">
        <f>Table22452368910[[#This Row],[PEMBULATAN]]*O11</f>
        <v>27830</v>
      </c>
    </row>
    <row r="12" spans="1:16" ht="39" customHeight="1" x14ac:dyDescent="0.2">
      <c r="A12" s="94"/>
      <c r="B12" s="79"/>
      <c r="C12" s="77" t="s">
        <v>663</v>
      </c>
      <c r="D12" s="82" t="s">
        <v>55</v>
      </c>
      <c r="E12" s="13">
        <v>44418</v>
      </c>
      <c r="F12" s="80" t="s">
        <v>170</v>
      </c>
      <c r="G12" s="13">
        <v>44421</v>
      </c>
      <c r="H12" s="81" t="s">
        <v>803</v>
      </c>
      <c r="I12" s="16">
        <v>96</v>
      </c>
      <c r="J12" s="16">
        <v>60</v>
      </c>
      <c r="K12" s="16">
        <v>21</v>
      </c>
      <c r="L12" s="16">
        <v>13</v>
      </c>
      <c r="M12" s="87">
        <v>30.24</v>
      </c>
      <c r="N12" s="76">
        <v>30</v>
      </c>
      <c r="O12" s="67">
        <v>2530</v>
      </c>
      <c r="P12" s="68">
        <f>Table22452368910[[#This Row],[PEMBULATAN]]*O12</f>
        <v>75900</v>
      </c>
    </row>
    <row r="13" spans="1:16" ht="39" customHeight="1" x14ac:dyDescent="0.2">
      <c r="A13" s="94"/>
      <c r="B13" s="79"/>
      <c r="C13" s="77" t="s">
        <v>664</v>
      </c>
      <c r="D13" s="82" t="s">
        <v>55</v>
      </c>
      <c r="E13" s="13">
        <v>44418</v>
      </c>
      <c r="F13" s="80" t="s">
        <v>170</v>
      </c>
      <c r="G13" s="13">
        <v>44421</v>
      </c>
      <c r="H13" s="81" t="s">
        <v>803</v>
      </c>
      <c r="I13" s="16">
        <v>91</v>
      </c>
      <c r="J13" s="16">
        <v>60</v>
      </c>
      <c r="K13" s="16">
        <v>18</v>
      </c>
      <c r="L13" s="16">
        <v>21</v>
      </c>
      <c r="M13" s="87">
        <v>24.57</v>
      </c>
      <c r="N13" s="76">
        <v>25</v>
      </c>
      <c r="O13" s="67">
        <v>2530</v>
      </c>
      <c r="P13" s="68">
        <f>Table22452368910[[#This Row],[PEMBULATAN]]*O13</f>
        <v>63250</v>
      </c>
    </row>
    <row r="14" spans="1:16" ht="39" customHeight="1" x14ac:dyDescent="0.2">
      <c r="A14" s="94"/>
      <c r="B14" s="79"/>
      <c r="C14" s="77" t="s">
        <v>665</v>
      </c>
      <c r="D14" s="82" t="s">
        <v>55</v>
      </c>
      <c r="E14" s="13">
        <v>44418</v>
      </c>
      <c r="F14" s="80" t="s">
        <v>170</v>
      </c>
      <c r="G14" s="13">
        <v>44421</v>
      </c>
      <c r="H14" s="81" t="s">
        <v>803</v>
      </c>
      <c r="I14" s="16">
        <v>92</v>
      </c>
      <c r="J14" s="16">
        <v>57</v>
      </c>
      <c r="K14" s="16">
        <v>10</v>
      </c>
      <c r="L14" s="16">
        <v>18</v>
      </c>
      <c r="M14" s="87">
        <v>13.11</v>
      </c>
      <c r="N14" s="76">
        <v>18</v>
      </c>
      <c r="O14" s="67">
        <v>2530</v>
      </c>
      <c r="P14" s="68">
        <f>Table22452368910[[#This Row],[PEMBULATAN]]*O14</f>
        <v>45540</v>
      </c>
    </row>
    <row r="15" spans="1:16" ht="39" customHeight="1" x14ac:dyDescent="0.2">
      <c r="A15" s="94"/>
      <c r="B15" s="79"/>
      <c r="C15" s="77" t="s">
        <v>666</v>
      </c>
      <c r="D15" s="82" t="s">
        <v>55</v>
      </c>
      <c r="E15" s="13">
        <v>44418</v>
      </c>
      <c r="F15" s="80" t="s">
        <v>170</v>
      </c>
      <c r="G15" s="13">
        <v>44421</v>
      </c>
      <c r="H15" s="81" t="s">
        <v>803</v>
      </c>
      <c r="I15" s="16">
        <v>80</v>
      </c>
      <c r="J15" s="16">
        <v>45</v>
      </c>
      <c r="K15" s="16">
        <v>22</v>
      </c>
      <c r="L15" s="16">
        <v>2</v>
      </c>
      <c r="M15" s="87">
        <v>19.8</v>
      </c>
      <c r="N15" s="76">
        <v>20</v>
      </c>
      <c r="O15" s="67">
        <v>2530</v>
      </c>
      <c r="P15" s="68">
        <f>Table22452368910[[#This Row],[PEMBULATAN]]*O15</f>
        <v>50600</v>
      </c>
    </row>
    <row r="16" spans="1:16" ht="39" customHeight="1" x14ac:dyDescent="0.2">
      <c r="A16" s="94"/>
      <c r="B16" s="98"/>
      <c r="C16" s="77" t="s">
        <v>667</v>
      </c>
      <c r="D16" s="82" t="s">
        <v>55</v>
      </c>
      <c r="E16" s="13">
        <v>44418</v>
      </c>
      <c r="F16" s="80" t="s">
        <v>170</v>
      </c>
      <c r="G16" s="13">
        <v>44421</v>
      </c>
      <c r="H16" s="81" t="s">
        <v>803</v>
      </c>
      <c r="I16" s="16">
        <v>101</v>
      </c>
      <c r="J16" s="16">
        <v>60</v>
      </c>
      <c r="K16" s="16">
        <v>30</v>
      </c>
      <c r="L16" s="16">
        <v>25</v>
      </c>
      <c r="M16" s="87">
        <v>45.45</v>
      </c>
      <c r="N16" s="76">
        <v>46</v>
      </c>
      <c r="O16" s="67">
        <v>2530</v>
      </c>
      <c r="P16" s="68">
        <f>Table22452368910[[#This Row],[PEMBULATAN]]*O16</f>
        <v>116380</v>
      </c>
    </row>
    <row r="17" spans="1:16" ht="39" customHeight="1" x14ac:dyDescent="0.2">
      <c r="A17" s="94"/>
      <c r="B17" s="79" t="s">
        <v>668</v>
      </c>
      <c r="C17" s="77" t="s">
        <v>669</v>
      </c>
      <c r="D17" s="82" t="s">
        <v>55</v>
      </c>
      <c r="E17" s="13">
        <v>44418</v>
      </c>
      <c r="F17" s="80" t="s">
        <v>170</v>
      </c>
      <c r="G17" s="13">
        <v>44421</v>
      </c>
      <c r="H17" s="81" t="s">
        <v>803</v>
      </c>
      <c r="I17" s="16">
        <v>90</v>
      </c>
      <c r="J17" s="16">
        <v>57</v>
      </c>
      <c r="K17" s="16">
        <v>14</v>
      </c>
      <c r="L17" s="16">
        <v>17</v>
      </c>
      <c r="M17" s="87">
        <v>17.954999999999998</v>
      </c>
      <c r="N17" s="76">
        <v>18</v>
      </c>
      <c r="O17" s="67">
        <v>2530</v>
      </c>
      <c r="P17" s="68">
        <f>Table22452368910[[#This Row],[PEMBULATAN]]*O17</f>
        <v>45540</v>
      </c>
    </row>
    <row r="18" spans="1:16" ht="39" customHeight="1" x14ac:dyDescent="0.2">
      <c r="A18" s="94"/>
      <c r="B18" s="79"/>
      <c r="C18" s="77" t="s">
        <v>670</v>
      </c>
      <c r="D18" s="82" t="s">
        <v>55</v>
      </c>
      <c r="E18" s="13">
        <v>44418</v>
      </c>
      <c r="F18" s="80" t="s">
        <v>170</v>
      </c>
      <c r="G18" s="13">
        <v>44421</v>
      </c>
      <c r="H18" s="81" t="s">
        <v>803</v>
      </c>
      <c r="I18" s="16">
        <v>69</v>
      </c>
      <c r="J18" s="16">
        <v>62</v>
      </c>
      <c r="K18" s="16">
        <v>28</v>
      </c>
      <c r="L18" s="16">
        <v>11</v>
      </c>
      <c r="M18" s="87">
        <v>29.946000000000002</v>
      </c>
      <c r="N18" s="76">
        <v>30</v>
      </c>
      <c r="O18" s="67">
        <v>2530</v>
      </c>
      <c r="P18" s="68">
        <f>Table22452368910[[#This Row],[PEMBULATAN]]*O18</f>
        <v>75900</v>
      </c>
    </row>
    <row r="19" spans="1:16" ht="39" customHeight="1" x14ac:dyDescent="0.2">
      <c r="A19" s="94"/>
      <c r="B19" s="79"/>
      <c r="C19" s="77" t="s">
        <v>671</v>
      </c>
      <c r="D19" s="82" t="s">
        <v>55</v>
      </c>
      <c r="E19" s="13">
        <v>44418</v>
      </c>
      <c r="F19" s="80" t="s">
        <v>170</v>
      </c>
      <c r="G19" s="13">
        <v>44421</v>
      </c>
      <c r="H19" s="81" t="s">
        <v>803</v>
      </c>
      <c r="I19" s="16">
        <v>86</v>
      </c>
      <c r="J19" s="16">
        <v>59</v>
      </c>
      <c r="K19" s="16">
        <v>37</v>
      </c>
      <c r="L19" s="16">
        <v>17</v>
      </c>
      <c r="M19" s="87">
        <v>46.9345</v>
      </c>
      <c r="N19" s="76">
        <v>47</v>
      </c>
      <c r="O19" s="67">
        <v>2530</v>
      </c>
      <c r="P19" s="68">
        <f>Table22452368910[[#This Row],[PEMBULATAN]]*O19</f>
        <v>118910</v>
      </c>
    </row>
    <row r="20" spans="1:16" ht="39" customHeight="1" x14ac:dyDescent="0.2">
      <c r="A20" s="94"/>
      <c r="B20" s="79"/>
      <c r="C20" s="77" t="s">
        <v>672</v>
      </c>
      <c r="D20" s="82" t="s">
        <v>55</v>
      </c>
      <c r="E20" s="13">
        <v>44418</v>
      </c>
      <c r="F20" s="80" t="s">
        <v>170</v>
      </c>
      <c r="G20" s="13">
        <v>44421</v>
      </c>
      <c r="H20" s="81" t="s">
        <v>803</v>
      </c>
      <c r="I20" s="16">
        <v>86</v>
      </c>
      <c r="J20" s="16">
        <v>54</v>
      </c>
      <c r="K20" s="16">
        <v>37</v>
      </c>
      <c r="L20" s="16">
        <v>8</v>
      </c>
      <c r="M20" s="87">
        <v>42.957000000000001</v>
      </c>
      <c r="N20" s="76">
        <v>43</v>
      </c>
      <c r="O20" s="67">
        <v>2530</v>
      </c>
      <c r="P20" s="68">
        <f>Table22452368910[[#This Row],[PEMBULATAN]]*O20</f>
        <v>108790</v>
      </c>
    </row>
    <row r="21" spans="1:16" ht="39" customHeight="1" x14ac:dyDescent="0.2">
      <c r="A21" s="94"/>
      <c r="B21" s="79"/>
      <c r="C21" s="77" t="s">
        <v>673</v>
      </c>
      <c r="D21" s="82" t="s">
        <v>55</v>
      </c>
      <c r="E21" s="13">
        <v>44418</v>
      </c>
      <c r="F21" s="80" t="s">
        <v>170</v>
      </c>
      <c r="G21" s="13">
        <v>44421</v>
      </c>
      <c r="H21" s="81" t="s">
        <v>803</v>
      </c>
      <c r="I21" s="16">
        <v>100</v>
      </c>
      <c r="J21" s="16">
        <v>64</v>
      </c>
      <c r="K21" s="16">
        <v>23</v>
      </c>
      <c r="L21" s="16">
        <v>21</v>
      </c>
      <c r="M21" s="87">
        <v>36.799999999999997</v>
      </c>
      <c r="N21" s="76">
        <v>37</v>
      </c>
      <c r="O21" s="67">
        <v>2530</v>
      </c>
      <c r="P21" s="68">
        <f>Table22452368910[[#This Row],[PEMBULATAN]]*O21</f>
        <v>93610</v>
      </c>
    </row>
    <row r="22" spans="1:16" ht="39" customHeight="1" x14ac:dyDescent="0.2">
      <c r="A22" s="94"/>
      <c r="B22" s="79"/>
      <c r="C22" s="77" t="s">
        <v>674</v>
      </c>
      <c r="D22" s="82" t="s">
        <v>55</v>
      </c>
      <c r="E22" s="13">
        <v>44418</v>
      </c>
      <c r="F22" s="80" t="s">
        <v>170</v>
      </c>
      <c r="G22" s="13">
        <v>44421</v>
      </c>
      <c r="H22" s="81" t="s">
        <v>803</v>
      </c>
      <c r="I22" s="16">
        <v>90</v>
      </c>
      <c r="J22" s="16">
        <v>40</v>
      </c>
      <c r="K22" s="16">
        <v>60</v>
      </c>
      <c r="L22" s="16">
        <v>19</v>
      </c>
      <c r="M22" s="87">
        <v>54</v>
      </c>
      <c r="N22" s="76">
        <v>54</v>
      </c>
      <c r="O22" s="67">
        <v>2530</v>
      </c>
      <c r="P22" s="68">
        <f>Table22452368910[[#This Row],[PEMBULATAN]]*O22</f>
        <v>136620</v>
      </c>
    </row>
    <row r="23" spans="1:16" ht="39" customHeight="1" x14ac:dyDescent="0.2">
      <c r="A23" s="94"/>
      <c r="B23" s="79"/>
      <c r="C23" s="77" t="s">
        <v>675</v>
      </c>
      <c r="D23" s="82" t="s">
        <v>55</v>
      </c>
      <c r="E23" s="13">
        <v>44418</v>
      </c>
      <c r="F23" s="80" t="s">
        <v>170</v>
      </c>
      <c r="G23" s="13">
        <v>44421</v>
      </c>
      <c r="H23" s="81" t="s">
        <v>803</v>
      </c>
      <c r="I23" s="16">
        <v>30</v>
      </c>
      <c r="J23" s="16">
        <v>33</v>
      </c>
      <c r="K23" s="16">
        <v>13</v>
      </c>
      <c r="L23" s="16">
        <v>8</v>
      </c>
      <c r="M23" s="87">
        <v>3.2174999999999998</v>
      </c>
      <c r="N23" s="76">
        <v>8</v>
      </c>
      <c r="O23" s="67">
        <v>2530</v>
      </c>
      <c r="P23" s="68">
        <f>Table22452368910[[#This Row],[PEMBULATAN]]*O23</f>
        <v>20240</v>
      </c>
    </row>
    <row r="24" spans="1:16" ht="39" customHeight="1" x14ac:dyDescent="0.2">
      <c r="A24" s="94"/>
      <c r="B24" s="79"/>
      <c r="C24" s="77" t="s">
        <v>676</v>
      </c>
      <c r="D24" s="82" t="s">
        <v>55</v>
      </c>
      <c r="E24" s="13">
        <v>44418</v>
      </c>
      <c r="F24" s="80" t="s">
        <v>170</v>
      </c>
      <c r="G24" s="13">
        <v>44421</v>
      </c>
      <c r="H24" s="81" t="s">
        <v>803</v>
      </c>
      <c r="I24" s="16">
        <v>38</v>
      </c>
      <c r="J24" s="16">
        <v>40</v>
      </c>
      <c r="K24" s="16">
        <v>32</v>
      </c>
      <c r="L24" s="16">
        <v>12</v>
      </c>
      <c r="M24" s="87">
        <v>12.16</v>
      </c>
      <c r="N24" s="76">
        <v>12</v>
      </c>
      <c r="O24" s="67">
        <v>2530</v>
      </c>
      <c r="P24" s="68">
        <f>Table22452368910[[#This Row],[PEMBULATAN]]*O24</f>
        <v>30360</v>
      </c>
    </row>
    <row r="25" spans="1:16" ht="39" customHeight="1" x14ac:dyDescent="0.2">
      <c r="A25" s="94"/>
      <c r="B25" s="79"/>
      <c r="C25" s="77" t="s">
        <v>677</v>
      </c>
      <c r="D25" s="82" t="s">
        <v>55</v>
      </c>
      <c r="E25" s="13">
        <v>44418</v>
      </c>
      <c r="F25" s="80" t="s">
        <v>170</v>
      </c>
      <c r="G25" s="13">
        <v>44421</v>
      </c>
      <c r="H25" s="81" t="s">
        <v>803</v>
      </c>
      <c r="I25" s="16">
        <v>60</v>
      </c>
      <c r="J25" s="16">
        <v>34</v>
      </c>
      <c r="K25" s="16">
        <v>45</v>
      </c>
      <c r="L25" s="16">
        <v>2</v>
      </c>
      <c r="M25" s="87">
        <v>22.95</v>
      </c>
      <c r="N25" s="76">
        <v>23</v>
      </c>
      <c r="O25" s="67">
        <v>2530</v>
      </c>
      <c r="P25" s="68">
        <f>Table22452368910[[#This Row],[PEMBULATAN]]*O25</f>
        <v>58190</v>
      </c>
    </row>
    <row r="26" spans="1:16" ht="39" customHeight="1" x14ac:dyDescent="0.2">
      <c r="A26" s="94"/>
      <c r="B26" s="79"/>
      <c r="C26" s="77" t="s">
        <v>678</v>
      </c>
      <c r="D26" s="82" t="s">
        <v>55</v>
      </c>
      <c r="E26" s="13">
        <v>44418</v>
      </c>
      <c r="F26" s="80" t="s">
        <v>170</v>
      </c>
      <c r="G26" s="13">
        <v>44421</v>
      </c>
      <c r="H26" s="81" t="s">
        <v>803</v>
      </c>
      <c r="I26" s="16">
        <v>63</v>
      </c>
      <c r="J26" s="16">
        <v>53</v>
      </c>
      <c r="K26" s="16">
        <v>21</v>
      </c>
      <c r="L26" s="16">
        <v>9</v>
      </c>
      <c r="M26" s="87">
        <v>17.52975</v>
      </c>
      <c r="N26" s="76">
        <v>18</v>
      </c>
      <c r="O26" s="67">
        <v>2530</v>
      </c>
      <c r="P26" s="68">
        <f>Table22452368910[[#This Row],[PEMBULATAN]]*O26</f>
        <v>45540</v>
      </c>
    </row>
    <row r="27" spans="1:16" ht="39" customHeight="1" x14ac:dyDescent="0.2">
      <c r="A27" s="94"/>
      <c r="B27" s="79"/>
      <c r="C27" s="77" t="s">
        <v>679</v>
      </c>
      <c r="D27" s="82" t="s">
        <v>55</v>
      </c>
      <c r="E27" s="13">
        <v>44418</v>
      </c>
      <c r="F27" s="80" t="s">
        <v>170</v>
      </c>
      <c r="G27" s="13">
        <v>44421</v>
      </c>
      <c r="H27" s="81" t="s">
        <v>803</v>
      </c>
      <c r="I27" s="16">
        <v>58</v>
      </c>
      <c r="J27" s="16">
        <v>60</v>
      </c>
      <c r="K27" s="16">
        <v>29</v>
      </c>
      <c r="L27" s="16">
        <v>19</v>
      </c>
      <c r="M27" s="87">
        <v>25.23</v>
      </c>
      <c r="N27" s="76">
        <v>25</v>
      </c>
      <c r="O27" s="67">
        <v>2530</v>
      </c>
      <c r="P27" s="68">
        <f>Table22452368910[[#This Row],[PEMBULATAN]]*O27</f>
        <v>63250</v>
      </c>
    </row>
    <row r="28" spans="1:16" ht="39" customHeight="1" x14ac:dyDescent="0.2">
      <c r="A28" s="94"/>
      <c r="B28" s="79"/>
      <c r="C28" s="77" t="s">
        <v>680</v>
      </c>
      <c r="D28" s="82" t="s">
        <v>55</v>
      </c>
      <c r="E28" s="13">
        <v>44418</v>
      </c>
      <c r="F28" s="80" t="s">
        <v>170</v>
      </c>
      <c r="G28" s="13">
        <v>44421</v>
      </c>
      <c r="H28" s="81" t="s">
        <v>803</v>
      </c>
      <c r="I28" s="16">
        <v>100</v>
      </c>
      <c r="J28" s="16">
        <v>62</v>
      </c>
      <c r="K28" s="16">
        <v>42</v>
      </c>
      <c r="L28" s="16">
        <v>17</v>
      </c>
      <c r="M28" s="87">
        <v>65.099999999999994</v>
      </c>
      <c r="N28" s="76">
        <v>65</v>
      </c>
      <c r="O28" s="67">
        <v>2530</v>
      </c>
      <c r="P28" s="68">
        <f>Table22452368910[[#This Row],[PEMBULATAN]]*O28</f>
        <v>164450</v>
      </c>
    </row>
    <row r="29" spans="1:16" ht="39" customHeight="1" x14ac:dyDescent="0.2">
      <c r="A29" s="94"/>
      <c r="B29" s="79"/>
      <c r="C29" s="77" t="s">
        <v>681</v>
      </c>
      <c r="D29" s="82" t="s">
        <v>55</v>
      </c>
      <c r="E29" s="13">
        <v>44418</v>
      </c>
      <c r="F29" s="80" t="s">
        <v>170</v>
      </c>
      <c r="G29" s="13">
        <v>44421</v>
      </c>
      <c r="H29" s="81" t="s">
        <v>803</v>
      </c>
      <c r="I29" s="16">
        <v>87</v>
      </c>
      <c r="J29" s="16">
        <v>66</v>
      </c>
      <c r="K29" s="16">
        <v>32</v>
      </c>
      <c r="L29" s="16">
        <v>7</v>
      </c>
      <c r="M29" s="87">
        <v>45.936</v>
      </c>
      <c r="N29" s="76">
        <v>46</v>
      </c>
      <c r="O29" s="67">
        <v>2530</v>
      </c>
      <c r="P29" s="68">
        <f>Table22452368910[[#This Row],[PEMBULATAN]]*O29</f>
        <v>116380</v>
      </c>
    </row>
    <row r="30" spans="1:16" ht="39" customHeight="1" x14ac:dyDescent="0.2">
      <c r="A30" s="94"/>
      <c r="B30" s="79"/>
      <c r="C30" s="77" t="s">
        <v>682</v>
      </c>
      <c r="D30" s="82" t="s">
        <v>55</v>
      </c>
      <c r="E30" s="13">
        <v>44418</v>
      </c>
      <c r="F30" s="80" t="s">
        <v>170</v>
      </c>
      <c r="G30" s="13">
        <v>44421</v>
      </c>
      <c r="H30" s="81" t="s">
        <v>803</v>
      </c>
      <c r="I30" s="16">
        <v>89</v>
      </c>
      <c r="J30" s="16">
        <v>62</v>
      </c>
      <c r="K30" s="16">
        <v>46</v>
      </c>
      <c r="L30" s="16">
        <v>1</v>
      </c>
      <c r="M30" s="87">
        <v>63.457000000000001</v>
      </c>
      <c r="N30" s="76">
        <v>64</v>
      </c>
      <c r="O30" s="67">
        <v>2530</v>
      </c>
      <c r="P30" s="68">
        <f>Table22452368910[[#This Row],[PEMBULATAN]]*O30</f>
        <v>161920</v>
      </c>
    </row>
    <row r="31" spans="1:16" ht="39" customHeight="1" x14ac:dyDescent="0.2">
      <c r="A31" s="94"/>
      <c r="B31" s="79"/>
      <c r="C31" s="77" t="s">
        <v>683</v>
      </c>
      <c r="D31" s="82" t="s">
        <v>55</v>
      </c>
      <c r="E31" s="13">
        <v>44418</v>
      </c>
      <c r="F31" s="80" t="s">
        <v>170</v>
      </c>
      <c r="G31" s="13">
        <v>44421</v>
      </c>
      <c r="H31" s="81" t="s">
        <v>803</v>
      </c>
      <c r="I31" s="16">
        <v>59</v>
      </c>
      <c r="J31" s="16">
        <v>44</v>
      </c>
      <c r="K31" s="16">
        <v>30</v>
      </c>
      <c r="L31" s="16">
        <v>4</v>
      </c>
      <c r="M31" s="87">
        <v>19.47</v>
      </c>
      <c r="N31" s="76">
        <v>20</v>
      </c>
      <c r="O31" s="67">
        <v>2530</v>
      </c>
      <c r="P31" s="68">
        <f>Table22452368910[[#This Row],[PEMBULATAN]]*O31</f>
        <v>50600</v>
      </c>
    </row>
    <row r="32" spans="1:16" ht="39" customHeight="1" x14ac:dyDescent="0.2">
      <c r="A32" s="94"/>
      <c r="B32" s="79"/>
      <c r="C32" s="77" t="s">
        <v>684</v>
      </c>
      <c r="D32" s="82" t="s">
        <v>55</v>
      </c>
      <c r="E32" s="13">
        <v>44418</v>
      </c>
      <c r="F32" s="80" t="s">
        <v>170</v>
      </c>
      <c r="G32" s="13">
        <v>44421</v>
      </c>
      <c r="H32" s="81" t="s">
        <v>803</v>
      </c>
      <c r="I32" s="16">
        <v>86</v>
      </c>
      <c r="J32" s="16">
        <v>57</v>
      </c>
      <c r="K32" s="16">
        <v>33</v>
      </c>
      <c r="L32" s="16">
        <v>14</v>
      </c>
      <c r="M32" s="87">
        <v>40.441499999999998</v>
      </c>
      <c r="N32" s="76">
        <v>41</v>
      </c>
      <c r="O32" s="67">
        <v>2530</v>
      </c>
      <c r="P32" s="68">
        <f>Table22452368910[[#This Row],[PEMBULATAN]]*O32</f>
        <v>103730</v>
      </c>
    </row>
    <row r="33" spans="1:16" ht="39" customHeight="1" x14ac:dyDescent="0.2">
      <c r="A33" s="94"/>
      <c r="B33" s="79"/>
      <c r="C33" s="77" t="s">
        <v>685</v>
      </c>
      <c r="D33" s="82" t="s">
        <v>55</v>
      </c>
      <c r="E33" s="13">
        <v>44418</v>
      </c>
      <c r="F33" s="80" t="s">
        <v>170</v>
      </c>
      <c r="G33" s="13">
        <v>44421</v>
      </c>
      <c r="H33" s="81" t="s">
        <v>803</v>
      </c>
      <c r="I33" s="16">
        <v>98</v>
      </c>
      <c r="J33" s="16">
        <v>61</v>
      </c>
      <c r="K33" s="16">
        <v>45</v>
      </c>
      <c r="L33" s="16">
        <v>16</v>
      </c>
      <c r="M33" s="87">
        <v>67.252499999999998</v>
      </c>
      <c r="N33" s="76">
        <v>67</v>
      </c>
      <c r="O33" s="67">
        <v>2530</v>
      </c>
      <c r="P33" s="68">
        <f>Table22452368910[[#This Row],[PEMBULATAN]]*O33</f>
        <v>169510</v>
      </c>
    </row>
    <row r="34" spans="1:16" ht="39" customHeight="1" x14ac:dyDescent="0.2">
      <c r="A34" s="94"/>
      <c r="B34" s="79"/>
      <c r="C34" s="77" t="s">
        <v>686</v>
      </c>
      <c r="D34" s="82" t="s">
        <v>55</v>
      </c>
      <c r="E34" s="13">
        <v>44418</v>
      </c>
      <c r="F34" s="80" t="s">
        <v>170</v>
      </c>
      <c r="G34" s="13">
        <v>44421</v>
      </c>
      <c r="H34" s="81" t="s">
        <v>803</v>
      </c>
      <c r="I34" s="16">
        <v>50</v>
      </c>
      <c r="J34" s="16">
        <v>59</v>
      </c>
      <c r="K34" s="16">
        <v>37</v>
      </c>
      <c r="L34" s="16">
        <v>11</v>
      </c>
      <c r="M34" s="87">
        <v>27.287500000000001</v>
      </c>
      <c r="N34" s="76">
        <v>27</v>
      </c>
      <c r="O34" s="67">
        <v>2530</v>
      </c>
      <c r="P34" s="68">
        <f>Table22452368910[[#This Row],[PEMBULATAN]]*O34</f>
        <v>68310</v>
      </c>
    </row>
    <row r="35" spans="1:16" ht="39" customHeight="1" x14ac:dyDescent="0.2">
      <c r="A35" s="94"/>
      <c r="B35" s="79"/>
      <c r="C35" s="77" t="s">
        <v>687</v>
      </c>
      <c r="D35" s="82" t="s">
        <v>55</v>
      </c>
      <c r="E35" s="13">
        <v>44418</v>
      </c>
      <c r="F35" s="80" t="s">
        <v>170</v>
      </c>
      <c r="G35" s="13">
        <v>44421</v>
      </c>
      <c r="H35" s="81" t="s">
        <v>803</v>
      </c>
      <c r="I35" s="16">
        <v>31</v>
      </c>
      <c r="J35" s="16">
        <v>19</v>
      </c>
      <c r="K35" s="16">
        <v>4</v>
      </c>
      <c r="L35" s="16">
        <v>10</v>
      </c>
      <c r="M35" s="87">
        <v>0.58899999999999997</v>
      </c>
      <c r="N35" s="76">
        <v>10</v>
      </c>
      <c r="O35" s="67">
        <v>2530</v>
      </c>
      <c r="P35" s="68">
        <f>Table22452368910[[#This Row],[PEMBULATAN]]*O35</f>
        <v>25300</v>
      </c>
    </row>
    <row r="36" spans="1:16" ht="39" customHeight="1" x14ac:dyDescent="0.2">
      <c r="A36" s="94"/>
      <c r="B36" s="79"/>
      <c r="C36" s="77" t="s">
        <v>688</v>
      </c>
      <c r="D36" s="82" t="s">
        <v>55</v>
      </c>
      <c r="E36" s="13">
        <v>44418</v>
      </c>
      <c r="F36" s="80" t="s">
        <v>170</v>
      </c>
      <c r="G36" s="13">
        <v>44421</v>
      </c>
      <c r="H36" s="81" t="s">
        <v>803</v>
      </c>
      <c r="I36" s="16">
        <v>62</v>
      </c>
      <c r="J36" s="16">
        <v>39</v>
      </c>
      <c r="K36" s="16">
        <v>43</v>
      </c>
      <c r="L36" s="16">
        <v>5</v>
      </c>
      <c r="M36" s="87">
        <v>25.993500000000001</v>
      </c>
      <c r="N36" s="76">
        <v>26</v>
      </c>
      <c r="O36" s="67">
        <v>2530</v>
      </c>
      <c r="P36" s="68">
        <f>Table22452368910[[#This Row],[PEMBULATAN]]*O36</f>
        <v>65780</v>
      </c>
    </row>
    <row r="37" spans="1:16" ht="39" customHeight="1" x14ac:dyDescent="0.2">
      <c r="A37" s="94"/>
      <c r="B37" s="79"/>
      <c r="C37" s="77" t="s">
        <v>689</v>
      </c>
      <c r="D37" s="82" t="s">
        <v>55</v>
      </c>
      <c r="E37" s="13">
        <v>44418</v>
      </c>
      <c r="F37" s="80" t="s">
        <v>170</v>
      </c>
      <c r="G37" s="13">
        <v>44421</v>
      </c>
      <c r="H37" s="81" t="s">
        <v>803</v>
      </c>
      <c r="I37" s="16">
        <v>59</v>
      </c>
      <c r="J37" s="16">
        <v>26</v>
      </c>
      <c r="K37" s="16">
        <v>22</v>
      </c>
      <c r="L37" s="16">
        <v>7</v>
      </c>
      <c r="M37" s="87">
        <v>8.4369999999999994</v>
      </c>
      <c r="N37" s="76">
        <v>9</v>
      </c>
      <c r="O37" s="67">
        <v>2530</v>
      </c>
      <c r="P37" s="68">
        <f>Table22452368910[[#This Row],[PEMBULATAN]]*O37</f>
        <v>22770</v>
      </c>
    </row>
    <row r="38" spans="1:16" ht="39" customHeight="1" x14ac:dyDescent="0.2">
      <c r="A38" s="94"/>
      <c r="B38" s="79"/>
      <c r="C38" s="77" t="s">
        <v>690</v>
      </c>
      <c r="D38" s="82" t="s">
        <v>55</v>
      </c>
      <c r="E38" s="13">
        <v>44418</v>
      </c>
      <c r="F38" s="80" t="s">
        <v>170</v>
      </c>
      <c r="G38" s="13">
        <v>44421</v>
      </c>
      <c r="H38" s="81" t="s">
        <v>803</v>
      </c>
      <c r="I38" s="16">
        <v>93</v>
      </c>
      <c r="J38" s="16">
        <v>57</v>
      </c>
      <c r="K38" s="16">
        <v>33</v>
      </c>
      <c r="L38" s="16">
        <v>7</v>
      </c>
      <c r="M38" s="87">
        <v>43.733249999999998</v>
      </c>
      <c r="N38" s="76">
        <v>44</v>
      </c>
      <c r="O38" s="67">
        <v>2530</v>
      </c>
      <c r="P38" s="68">
        <f>Table22452368910[[#This Row],[PEMBULATAN]]*O38</f>
        <v>111320</v>
      </c>
    </row>
    <row r="39" spans="1:16" ht="39" customHeight="1" x14ac:dyDescent="0.2">
      <c r="A39" s="94"/>
      <c r="B39" s="79"/>
      <c r="C39" s="77" t="s">
        <v>691</v>
      </c>
      <c r="D39" s="82" t="s">
        <v>55</v>
      </c>
      <c r="E39" s="13">
        <v>44418</v>
      </c>
      <c r="F39" s="80" t="s">
        <v>170</v>
      </c>
      <c r="G39" s="13">
        <v>44421</v>
      </c>
      <c r="H39" s="81" t="s">
        <v>803</v>
      </c>
      <c r="I39" s="16">
        <v>73</v>
      </c>
      <c r="J39" s="16">
        <v>62</v>
      </c>
      <c r="K39" s="16">
        <v>34</v>
      </c>
      <c r="L39" s="16">
        <v>14</v>
      </c>
      <c r="M39" s="87">
        <v>38.470999999999997</v>
      </c>
      <c r="N39" s="76">
        <v>39</v>
      </c>
      <c r="O39" s="67">
        <v>2530</v>
      </c>
      <c r="P39" s="68">
        <f>Table22452368910[[#This Row],[PEMBULATAN]]*O39</f>
        <v>98670</v>
      </c>
    </row>
    <row r="40" spans="1:16" ht="39" customHeight="1" x14ac:dyDescent="0.2">
      <c r="A40" s="94"/>
      <c r="B40" s="79"/>
      <c r="C40" s="77" t="s">
        <v>692</v>
      </c>
      <c r="D40" s="82" t="s">
        <v>55</v>
      </c>
      <c r="E40" s="13">
        <v>44418</v>
      </c>
      <c r="F40" s="80" t="s">
        <v>170</v>
      </c>
      <c r="G40" s="13">
        <v>44421</v>
      </c>
      <c r="H40" s="81" t="s">
        <v>803</v>
      </c>
      <c r="I40" s="16">
        <v>63</v>
      </c>
      <c r="J40" s="16">
        <v>60</v>
      </c>
      <c r="K40" s="16">
        <v>25</v>
      </c>
      <c r="L40" s="16">
        <v>3</v>
      </c>
      <c r="M40" s="87">
        <v>23.625</v>
      </c>
      <c r="N40" s="76">
        <v>24</v>
      </c>
      <c r="O40" s="67">
        <v>2530</v>
      </c>
      <c r="P40" s="68">
        <f>Table22452368910[[#This Row],[PEMBULATAN]]*O40</f>
        <v>60720</v>
      </c>
    </row>
    <row r="41" spans="1:16" ht="39" customHeight="1" x14ac:dyDescent="0.2">
      <c r="A41" s="94"/>
      <c r="B41" s="79"/>
      <c r="C41" s="77" t="s">
        <v>693</v>
      </c>
      <c r="D41" s="82" t="s">
        <v>55</v>
      </c>
      <c r="E41" s="13">
        <v>44418</v>
      </c>
      <c r="F41" s="80" t="s">
        <v>170</v>
      </c>
      <c r="G41" s="13">
        <v>44421</v>
      </c>
      <c r="H41" s="81" t="s">
        <v>803</v>
      </c>
      <c r="I41" s="16">
        <v>63</v>
      </c>
      <c r="J41" s="16">
        <v>64</v>
      </c>
      <c r="K41" s="16">
        <v>39</v>
      </c>
      <c r="L41" s="16">
        <v>21</v>
      </c>
      <c r="M41" s="87">
        <v>39.311999999999998</v>
      </c>
      <c r="N41" s="76">
        <v>40</v>
      </c>
      <c r="O41" s="67">
        <v>2530</v>
      </c>
      <c r="P41" s="68">
        <f>Table22452368910[[#This Row],[PEMBULATAN]]*O41</f>
        <v>101200</v>
      </c>
    </row>
    <row r="42" spans="1:16" ht="39" customHeight="1" x14ac:dyDescent="0.2">
      <c r="A42" s="94"/>
      <c r="B42" s="79"/>
      <c r="C42" s="77" t="s">
        <v>694</v>
      </c>
      <c r="D42" s="82" t="s">
        <v>55</v>
      </c>
      <c r="E42" s="13">
        <v>44418</v>
      </c>
      <c r="F42" s="80" t="s">
        <v>170</v>
      </c>
      <c r="G42" s="13">
        <v>44421</v>
      </c>
      <c r="H42" s="81" t="s">
        <v>803</v>
      </c>
      <c r="I42" s="16">
        <v>103</v>
      </c>
      <c r="J42" s="16">
        <v>64</v>
      </c>
      <c r="K42" s="16">
        <v>38</v>
      </c>
      <c r="L42" s="16">
        <v>11</v>
      </c>
      <c r="M42" s="87">
        <v>62.624000000000002</v>
      </c>
      <c r="N42" s="76">
        <v>63</v>
      </c>
      <c r="O42" s="67">
        <v>2530</v>
      </c>
      <c r="P42" s="68">
        <f>Table22452368910[[#This Row],[PEMBULATAN]]*O42</f>
        <v>159390</v>
      </c>
    </row>
    <row r="43" spans="1:16" ht="39" customHeight="1" x14ac:dyDescent="0.2">
      <c r="A43" s="94"/>
      <c r="B43" s="79"/>
      <c r="C43" s="77" t="s">
        <v>695</v>
      </c>
      <c r="D43" s="82" t="s">
        <v>55</v>
      </c>
      <c r="E43" s="13">
        <v>44418</v>
      </c>
      <c r="F43" s="80" t="s">
        <v>170</v>
      </c>
      <c r="G43" s="13">
        <v>44421</v>
      </c>
      <c r="H43" s="81" t="s">
        <v>803</v>
      </c>
      <c r="I43" s="16">
        <v>95</v>
      </c>
      <c r="J43" s="16">
        <v>49</v>
      </c>
      <c r="K43" s="16">
        <v>39</v>
      </c>
      <c r="L43" s="16">
        <v>22</v>
      </c>
      <c r="M43" s="87">
        <v>45.386249999999997</v>
      </c>
      <c r="N43" s="76">
        <v>46</v>
      </c>
      <c r="O43" s="67">
        <v>2530</v>
      </c>
      <c r="P43" s="68">
        <f>Table22452368910[[#This Row],[PEMBULATAN]]*O43</f>
        <v>116380</v>
      </c>
    </row>
    <row r="44" spans="1:16" ht="39" customHeight="1" x14ac:dyDescent="0.2">
      <c r="A44" s="94"/>
      <c r="B44" s="79"/>
      <c r="C44" s="77" t="s">
        <v>696</v>
      </c>
      <c r="D44" s="82" t="s">
        <v>55</v>
      </c>
      <c r="E44" s="13">
        <v>44418</v>
      </c>
      <c r="F44" s="80" t="s">
        <v>170</v>
      </c>
      <c r="G44" s="13">
        <v>44421</v>
      </c>
      <c r="H44" s="81" t="s">
        <v>803</v>
      </c>
      <c r="I44" s="16">
        <v>76</v>
      </c>
      <c r="J44" s="16">
        <v>67</v>
      </c>
      <c r="K44" s="16">
        <v>47</v>
      </c>
      <c r="L44" s="16">
        <v>1</v>
      </c>
      <c r="M44" s="87">
        <v>59.831000000000003</v>
      </c>
      <c r="N44" s="76">
        <v>60</v>
      </c>
      <c r="O44" s="67">
        <v>2530</v>
      </c>
      <c r="P44" s="68">
        <f>Table22452368910[[#This Row],[PEMBULATAN]]*O44</f>
        <v>151800</v>
      </c>
    </row>
    <row r="45" spans="1:16" ht="39" customHeight="1" x14ac:dyDescent="0.2">
      <c r="A45" s="94"/>
      <c r="B45" s="79"/>
      <c r="C45" s="77" t="s">
        <v>697</v>
      </c>
      <c r="D45" s="82" t="s">
        <v>55</v>
      </c>
      <c r="E45" s="13">
        <v>44418</v>
      </c>
      <c r="F45" s="80" t="s">
        <v>170</v>
      </c>
      <c r="G45" s="13">
        <v>44421</v>
      </c>
      <c r="H45" s="81" t="s">
        <v>803</v>
      </c>
      <c r="I45" s="16">
        <v>105</v>
      </c>
      <c r="J45" s="16">
        <v>53</v>
      </c>
      <c r="K45" s="16">
        <v>45</v>
      </c>
      <c r="L45" s="16">
        <v>18</v>
      </c>
      <c r="M45" s="87">
        <v>62.606250000000003</v>
      </c>
      <c r="N45" s="76">
        <v>63</v>
      </c>
      <c r="O45" s="67">
        <v>2530</v>
      </c>
      <c r="P45" s="68">
        <f>Table22452368910[[#This Row],[PEMBULATAN]]*O45</f>
        <v>159390</v>
      </c>
    </row>
    <row r="46" spans="1:16" ht="39" customHeight="1" x14ac:dyDescent="0.2">
      <c r="A46" s="94"/>
      <c r="B46" s="79"/>
      <c r="C46" s="77" t="s">
        <v>698</v>
      </c>
      <c r="D46" s="82" t="s">
        <v>55</v>
      </c>
      <c r="E46" s="13">
        <v>44418</v>
      </c>
      <c r="F46" s="80" t="s">
        <v>170</v>
      </c>
      <c r="G46" s="13">
        <v>44421</v>
      </c>
      <c r="H46" s="81" t="s">
        <v>803</v>
      </c>
      <c r="I46" s="16">
        <v>98</v>
      </c>
      <c r="J46" s="16">
        <v>62</v>
      </c>
      <c r="K46" s="16">
        <v>33</v>
      </c>
      <c r="L46" s="16">
        <v>3</v>
      </c>
      <c r="M46" s="87">
        <v>50.127000000000002</v>
      </c>
      <c r="N46" s="76">
        <v>50</v>
      </c>
      <c r="O46" s="67">
        <v>2530</v>
      </c>
      <c r="P46" s="68">
        <f>Table22452368910[[#This Row],[PEMBULATAN]]*O46</f>
        <v>126500</v>
      </c>
    </row>
    <row r="47" spans="1:16" ht="39" customHeight="1" x14ac:dyDescent="0.2">
      <c r="A47" s="94"/>
      <c r="B47" s="79"/>
      <c r="C47" s="77" t="s">
        <v>699</v>
      </c>
      <c r="D47" s="82" t="s">
        <v>55</v>
      </c>
      <c r="E47" s="13">
        <v>44418</v>
      </c>
      <c r="F47" s="80" t="s">
        <v>170</v>
      </c>
      <c r="G47" s="13">
        <v>44421</v>
      </c>
      <c r="H47" s="81" t="s">
        <v>803</v>
      </c>
      <c r="I47" s="16">
        <v>98</v>
      </c>
      <c r="J47" s="16">
        <v>64</v>
      </c>
      <c r="K47" s="16">
        <v>39</v>
      </c>
      <c r="L47" s="16">
        <v>3</v>
      </c>
      <c r="M47" s="87">
        <v>61.152000000000001</v>
      </c>
      <c r="N47" s="76">
        <v>61</v>
      </c>
      <c r="O47" s="67">
        <v>2530</v>
      </c>
      <c r="P47" s="68">
        <f>Table22452368910[[#This Row],[PEMBULATAN]]*O47</f>
        <v>154330</v>
      </c>
    </row>
    <row r="48" spans="1:16" ht="39" customHeight="1" x14ac:dyDescent="0.2">
      <c r="A48" s="94"/>
      <c r="B48" s="79"/>
      <c r="C48" s="77" t="s">
        <v>700</v>
      </c>
      <c r="D48" s="82" t="s">
        <v>55</v>
      </c>
      <c r="E48" s="13">
        <v>44418</v>
      </c>
      <c r="F48" s="80" t="s">
        <v>170</v>
      </c>
      <c r="G48" s="13">
        <v>44421</v>
      </c>
      <c r="H48" s="81" t="s">
        <v>803</v>
      </c>
      <c r="I48" s="16">
        <v>106</v>
      </c>
      <c r="J48" s="16">
        <v>60</v>
      </c>
      <c r="K48" s="16">
        <v>43</v>
      </c>
      <c r="L48" s="16">
        <v>11</v>
      </c>
      <c r="M48" s="87">
        <v>68.37</v>
      </c>
      <c r="N48" s="76">
        <v>69</v>
      </c>
      <c r="O48" s="67">
        <v>2530</v>
      </c>
      <c r="P48" s="68">
        <f>Table22452368910[[#This Row],[PEMBULATAN]]*O48</f>
        <v>174570</v>
      </c>
    </row>
    <row r="49" spans="1:16" ht="39" customHeight="1" x14ac:dyDescent="0.2">
      <c r="A49" s="94"/>
      <c r="B49" s="79"/>
      <c r="C49" s="77" t="s">
        <v>701</v>
      </c>
      <c r="D49" s="82" t="s">
        <v>55</v>
      </c>
      <c r="E49" s="13">
        <v>44418</v>
      </c>
      <c r="F49" s="80" t="s">
        <v>170</v>
      </c>
      <c r="G49" s="13">
        <v>44421</v>
      </c>
      <c r="H49" s="81" t="s">
        <v>803</v>
      </c>
      <c r="I49" s="16">
        <v>87</v>
      </c>
      <c r="J49" s="16">
        <v>59</v>
      </c>
      <c r="K49" s="16">
        <v>36</v>
      </c>
      <c r="L49" s="16">
        <v>11</v>
      </c>
      <c r="M49" s="87">
        <v>46.197000000000003</v>
      </c>
      <c r="N49" s="76">
        <v>46</v>
      </c>
      <c r="O49" s="67">
        <v>2530</v>
      </c>
      <c r="P49" s="68">
        <f>Table22452368910[[#This Row],[PEMBULATAN]]*O49</f>
        <v>116380</v>
      </c>
    </row>
    <row r="50" spans="1:16" ht="39" customHeight="1" x14ac:dyDescent="0.2">
      <c r="A50" s="94"/>
      <c r="B50" s="79"/>
      <c r="C50" s="77" t="s">
        <v>702</v>
      </c>
      <c r="D50" s="82" t="s">
        <v>55</v>
      </c>
      <c r="E50" s="13">
        <v>44418</v>
      </c>
      <c r="F50" s="80" t="s">
        <v>170</v>
      </c>
      <c r="G50" s="13">
        <v>44421</v>
      </c>
      <c r="H50" s="81" t="s">
        <v>803</v>
      </c>
      <c r="I50" s="16">
        <v>62</v>
      </c>
      <c r="J50" s="16">
        <v>43</v>
      </c>
      <c r="K50" s="16">
        <v>26</v>
      </c>
      <c r="L50" s="16">
        <v>19</v>
      </c>
      <c r="M50" s="87">
        <v>17.329000000000001</v>
      </c>
      <c r="N50" s="76">
        <v>19</v>
      </c>
      <c r="O50" s="67">
        <v>2530</v>
      </c>
      <c r="P50" s="68">
        <f>Table22452368910[[#This Row],[PEMBULATAN]]*O50</f>
        <v>48070</v>
      </c>
    </row>
    <row r="51" spans="1:16" ht="39" customHeight="1" x14ac:dyDescent="0.2">
      <c r="A51" s="94"/>
      <c r="B51" s="79"/>
      <c r="C51" s="77" t="s">
        <v>703</v>
      </c>
      <c r="D51" s="82" t="s">
        <v>55</v>
      </c>
      <c r="E51" s="13">
        <v>44418</v>
      </c>
      <c r="F51" s="80" t="s">
        <v>170</v>
      </c>
      <c r="G51" s="13">
        <v>44421</v>
      </c>
      <c r="H51" s="81" t="s">
        <v>803</v>
      </c>
      <c r="I51" s="16">
        <v>88</v>
      </c>
      <c r="J51" s="16">
        <v>65</v>
      </c>
      <c r="K51" s="16">
        <v>36</v>
      </c>
      <c r="L51" s="16">
        <v>1</v>
      </c>
      <c r="M51" s="87">
        <v>51.48</v>
      </c>
      <c r="N51" s="76">
        <v>52</v>
      </c>
      <c r="O51" s="67">
        <v>2530</v>
      </c>
      <c r="P51" s="68">
        <f>Table22452368910[[#This Row],[PEMBULATAN]]*O51</f>
        <v>131560</v>
      </c>
    </row>
    <row r="52" spans="1:16" ht="39" customHeight="1" x14ac:dyDescent="0.2">
      <c r="A52" s="94"/>
      <c r="B52" s="79"/>
      <c r="C52" s="77" t="s">
        <v>704</v>
      </c>
      <c r="D52" s="82" t="s">
        <v>55</v>
      </c>
      <c r="E52" s="13">
        <v>44418</v>
      </c>
      <c r="F52" s="80" t="s">
        <v>170</v>
      </c>
      <c r="G52" s="13">
        <v>44421</v>
      </c>
      <c r="H52" s="81" t="s">
        <v>803</v>
      </c>
      <c r="I52" s="16">
        <v>89</v>
      </c>
      <c r="J52" s="16">
        <v>56</v>
      </c>
      <c r="K52" s="16">
        <v>35</v>
      </c>
      <c r="L52" s="16">
        <v>18</v>
      </c>
      <c r="M52" s="87">
        <v>43.61</v>
      </c>
      <c r="N52" s="76">
        <v>44</v>
      </c>
      <c r="O52" s="67">
        <v>2530</v>
      </c>
      <c r="P52" s="68">
        <f>Table22452368910[[#This Row],[PEMBULATAN]]*O52</f>
        <v>111320</v>
      </c>
    </row>
    <row r="53" spans="1:16" ht="39" customHeight="1" x14ac:dyDescent="0.2">
      <c r="A53" s="94"/>
      <c r="B53" s="79"/>
      <c r="C53" s="77" t="s">
        <v>705</v>
      </c>
      <c r="D53" s="82" t="s">
        <v>55</v>
      </c>
      <c r="E53" s="13">
        <v>44418</v>
      </c>
      <c r="F53" s="80" t="s">
        <v>170</v>
      </c>
      <c r="G53" s="13">
        <v>44421</v>
      </c>
      <c r="H53" s="81" t="s">
        <v>803</v>
      </c>
      <c r="I53" s="16">
        <v>96</v>
      </c>
      <c r="J53" s="16">
        <v>61</v>
      </c>
      <c r="K53" s="16">
        <v>32</v>
      </c>
      <c r="L53" s="16">
        <v>2</v>
      </c>
      <c r="M53" s="87">
        <v>46.847999999999999</v>
      </c>
      <c r="N53" s="76">
        <v>47</v>
      </c>
      <c r="O53" s="67">
        <v>2530</v>
      </c>
      <c r="P53" s="68">
        <f>Table22452368910[[#This Row],[PEMBULATAN]]*O53</f>
        <v>118910</v>
      </c>
    </row>
    <row r="54" spans="1:16" ht="39" customHeight="1" x14ac:dyDescent="0.2">
      <c r="A54" s="94"/>
      <c r="B54" s="79"/>
      <c r="C54" s="77" t="s">
        <v>706</v>
      </c>
      <c r="D54" s="82" t="s">
        <v>55</v>
      </c>
      <c r="E54" s="13">
        <v>44418</v>
      </c>
      <c r="F54" s="80" t="s">
        <v>170</v>
      </c>
      <c r="G54" s="13">
        <v>44421</v>
      </c>
      <c r="H54" s="81" t="s">
        <v>803</v>
      </c>
      <c r="I54" s="16">
        <v>85</v>
      </c>
      <c r="J54" s="16">
        <v>62</v>
      </c>
      <c r="K54" s="16">
        <v>37</v>
      </c>
      <c r="L54" s="16">
        <v>2</v>
      </c>
      <c r="M54" s="87">
        <v>48.747500000000002</v>
      </c>
      <c r="N54" s="76">
        <v>49</v>
      </c>
      <c r="O54" s="67">
        <v>2530</v>
      </c>
      <c r="P54" s="68">
        <f>Table22452368910[[#This Row],[PEMBULATAN]]*O54</f>
        <v>123970</v>
      </c>
    </row>
    <row r="55" spans="1:16" ht="39" customHeight="1" x14ac:dyDescent="0.2">
      <c r="A55" s="94"/>
      <c r="B55" s="79"/>
      <c r="C55" s="77" t="s">
        <v>707</v>
      </c>
      <c r="D55" s="82" t="s">
        <v>55</v>
      </c>
      <c r="E55" s="13">
        <v>44418</v>
      </c>
      <c r="F55" s="80" t="s">
        <v>170</v>
      </c>
      <c r="G55" s="13">
        <v>44421</v>
      </c>
      <c r="H55" s="81" t="s">
        <v>803</v>
      </c>
      <c r="I55" s="16">
        <v>84</v>
      </c>
      <c r="J55" s="16">
        <v>51</v>
      </c>
      <c r="K55" s="16">
        <v>24</v>
      </c>
      <c r="L55" s="16">
        <v>15</v>
      </c>
      <c r="M55" s="87">
        <v>25.704000000000001</v>
      </c>
      <c r="N55" s="76">
        <v>26</v>
      </c>
      <c r="O55" s="67">
        <v>2530</v>
      </c>
      <c r="P55" s="68">
        <f>Table22452368910[[#This Row],[PEMBULATAN]]*O55</f>
        <v>65780</v>
      </c>
    </row>
    <row r="56" spans="1:16" ht="39" customHeight="1" x14ac:dyDescent="0.2">
      <c r="A56" s="94"/>
      <c r="B56" s="79"/>
      <c r="C56" s="77" t="s">
        <v>708</v>
      </c>
      <c r="D56" s="82" t="s">
        <v>55</v>
      </c>
      <c r="E56" s="13">
        <v>44418</v>
      </c>
      <c r="F56" s="80" t="s">
        <v>170</v>
      </c>
      <c r="G56" s="13">
        <v>44421</v>
      </c>
      <c r="H56" s="81" t="s">
        <v>803</v>
      </c>
      <c r="I56" s="16">
        <v>85</v>
      </c>
      <c r="J56" s="16">
        <v>29</v>
      </c>
      <c r="K56" s="16">
        <v>35</v>
      </c>
      <c r="L56" s="16">
        <v>20</v>
      </c>
      <c r="M56" s="87">
        <v>21.568750000000001</v>
      </c>
      <c r="N56" s="76">
        <v>22</v>
      </c>
      <c r="O56" s="67">
        <v>2530</v>
      </c>
      <c r="P56" s="68">
        <f>Table22452368910[[#This Row],[PEMBULATAN]]*O56</f>
        <v>55660</v>
      </c>
    </row>
    <row r="57" spans="1:16" ht="39" customHeight="1" x14ac:dyDescent="0.2">
      <c r="A57" s="94"/>
      <c r="B57" s="79"/>
      <c r="C57" s="77" t="s">
        <v>709</v>
      </c>
      <c r="D57" s="82" t="s">
        <v>55</v>
      </c>
      <c r="E57" s="13">
        <v>44418</v>
      </c>
      <c r="F57" s="80" t="s">
        <v>170</v>
      </c>
      <c r="G57" s="13">
        <v>44421</v>
      </c>
      <c r="H57" s="81" t="s">
        <v>803</v>
      </c>
      <c r="I57" s="16">
        <v>92</v>
      </c>
      <c r="J57" s="16">
        <v>63</v>
      </c>
      <c r="K57" s="16">
        <v>37</v>
      </c>
      <c r="L57" s="16">
        <v>27</v>
      </c>
      <c r="M57" s="87">
        <v>53.613</v>
      </c>
      <c r="N57" s="76">
        <v>54</v>
      </c>
      <c r="O57" s="67">
        <v>2530</v>
      </c>
      <c r="P57" s="68">
        <f>Table22452368910[[#This Row],[PEMBULATAN]]*O57</f>
        <v>136620</v>
      </c>
    </row>
    <row r="58" spans="1:16" ht="39" customHeight="1" x14ac:dyDescent="0.2">
      <c r="A58" s="94"/>
      <c r="B58" s="79"/>
      <c r="C58" s="77" t="s">
        <v>710</v>
      </c>
      <c r="D58" s="82" t="s">
        <v>55</v>
      </c>
      <c r="E58" s="13">
        <v>44418</v>
      </c>
      <c r="F58" s="80" t="s">
        <v>170</v>
      </c>
      <c r="G58" s="13">
        <v>44421</v>
      </c>
      <c r="H58" s="81" t="s">
        <v>803</v>
      </c>
      <c r="I58" s="16">
        <v>98</v>
      </c>
      <c r="J58" s="16">
        <v>59</v>
      </c>
      <c r="K58" s="16">
        <v>37</v>
      </c>
      <c r="L58" s="16">
        <v>3</v>
      </c>
      <c r="M58" s="87">
        <v>53.483499999999999</v>
      </c>
      <c r="N58" s="76">
        <v>54</v>
      </c>
      <c r="O58" s="67">
        <v>2530</v>
      </c>
      <c r="P58" s="68">
        <f>Table22452368910[[#This Row],[PEMBULATAN]]*O58</f>
        <v>136620</v>
      </c>
    </row>
    <row r="59" spans="1:16" ht="39" customHeight="1" x14ac:dyDescent="0.2">
      <c r="A59" s="94"/>
      <c r="B59" s="79"/>
      <c r="C59" s="77" t="s">
        <v>711</v>
      </c>
      <c r="D59" s="82" t="s">
        <v>55</v>
      </c>
      <c r="E59" s="13">
        <v>44418</v>
      </c>
      <c r="F59" s="80" t="s">
        <v>170</v>
      </c>
      <c r="G59" s="13">
        <v>44421</v>
      </c>
      <c r="H59" s="81" t="s">
        <v>803</v>
      </c>
      <c r="I59" s="16">
        <v>82</v>
      </c>
      <c r="J59" s="16">
        <v>59</v>
      </c>
      <c r="K59" s="16">
        <v>59</v>
      </c>
      <c r="L59" s="16">
        <v>8</v>
      </c>
      <c r="M59" s="87">
        <v>71.360500000000002</v>
      </c>
      <c r="N59" s="76">
        <v>72</v>
      </c>
      <c r="O59" s="67">
        <v>2530</v>
      </c>
      <c r="P59" s="68">
        <f>Table22452368910[[#This Row],[PEMBULATAN]]*O59</f>
        <v>182160</v>
      </c>
    </row>
    <row r="60" spans="1:16" ht="39" customHeight="1" x14ac:dyDescent="0.2">
      <c r="A60" s="94"/>
      <c r="B60" s="79"/>
      <c r="C60" s="77" t="s">
        <v>712</v>
      </c>
      <c r="D60" s="82" t="s">
        <v>55</v>
      </c>
      <c r="E60" s="13">
        <v>44418</v>
      </c>
      <c r="F60" s="80" t="s">
        <v>170</v>
      </c>
      <c r="G60" s="13">
        <v>44421</v>
      </c>
      <c r="H60" s="81" t="s">
        <v>803</v>
      </c>
      <c r="I60" s="16">
        <v>99</v>
      </c>
      <c r="J60" s="16">
        <v>58</v>
      </c>
      <c r="K60" s="16">
        <v>48</v>
      </c>
      <c r="L60" s="16">
        <v>1</v>
      </c>
      <c r="M60" s="87">
        <v>68.903999999999996</v>
      </c>
      <c r="N60" s="76">
        <v>69</v>
      </c>
      <c r="O60" s="67">
        <v>2530</v>
      </c>
      <c r="P60" s="68">
        <f>Table22452368910[[#This Row],[PEMBULATAN]]*O60</f>
        <v>174570</v>
      </c>
    </row>
    <row r="61" spans="1:16" ht="39" customHeight="1" x14ac:dyDescent="0.2">
      <c r="A61" s="94"/>
      <c r="B61" s="79"/>
      <c r="C61" s="77" t="s">
        <v>713</v>
      </c>
      <c r="D61" s="82" t="s">
        <v>55</v>
      </c>
      <c r="E61" s="13">
        <v>44418</v>
      </c>
      <c r="F61" s="80" t="s">
        <v>170</v>
      </c>
      <c r="G61" s="13">
        <v>44421</v>
      </c>
      <c r="H61" s="81" t="s">
        <v>803</v>
      </c>
      <c r="I61" s="16">
        <v>103</v>
      </c>
      <c r="J61" s="16">
        <v>59</v>
      </c>
      <c r="K61" s="16">
        <v>45</v>
      </c>
      <c r="L61" s="16">
        <v>13</v>
      </c>
      <c r="M61" s="87">
        <v>68.366249999999994</v>
      </c>
      <c r="N61" s="76">
        <v>69</v>
      </c>
      <c r="O61" s="67">
        <v>2530</v>
      </c>
      <c r="P61" s="68">
        <f>Table22452368910[[#This Row],[PEMBULATAN]]*O61</f>
        <v>174570</v>
      </c>
    </row>
    <row r="62" spans="1:16" ht="39" customHeight="1" x14ac:dyDescent="0.2">
      <c r="A62" s="94"/>
      <c r="B62" s="79"/>
      <c r="C62" s="77" t="s">
        <v>714</v>
      </c>
      <c r="D62" s="82" t="s">
        <v>55</v>
      </c>
      <c r="E62" s="13">
        <v>44418</v>
      </c>
      <c r="F62" s="80" t="s">
        <v>170</v>
      </c>
      <c r="G62" s="13">
        <v>44421</v>
      </c>
      <c r="H62" s="81" t="s">
        <v>803</v>
      </c>
      <c r="I62" s="16">
        <v>95</v>
      </c>
      <c r="J62" s="16">
        <v>62</v>
      </c>
      <c r="K62" s="16">
        <v>41</v>
      </c>
      <c r="L62" s="16">
        <v>12</v>
      </c>
      <c r="M62" s="87">
        <v>60.372500000000002</v>
      </c>
      <c r="N62" s="76">
        <v>61</v>
      </c>
      <c r="O62" s="67">
        <v>2530</v>
      </c>
      <c r="P62" s="68">
        <f>Table22452368910[[#This Row],[PEMBULATAN]]*O62</f>
        <v>154330</v>
      </c>
    </row>
    <row r="63" spans="1:16" ht="39" customHeight="1" x14ac:dyDescent="0.2">
      <c r="A63" s="94"/>
      <c r="B63" s="79"/>
      <c r="C63" s="77" t="s">
        <v>715</v>
      </c>
      <c r="D63" s="82" t="s">
        <v>55</v>
      </c>
      <c r="E63" s="13">
        <v>44418</v>
      </c>
      <c r="F63" s="80" t="s">
        <v>170</v>
      </c>
      <c r="G63" s="13">
        <v>44421</v>
      </c>
      <c r="H63" s="81" t="s">
        <v>803</v>
      </c>
      <c r="I63" s="16">
        <v>97</v>
      </c>
      <c r="J63" s="16">
        <v>62</v>
      </c>
      <c r="K63" s="16">
        <v>47</v>
      </c>
      <c r="L63" s="16">
        <v>16</v>
      </c>
      <c r="M63" s="87">
        <v>70.664500000000004</v>
      </c>
      <c r="N63" s="76">
        <v>71</v>
      </c>
      <c r="O63" s="67">
        <v>2530</v>
      </c>
      <c r="P63" s="68">
        <f>Table22452368910[[#This Row],[PEMBULATAN]]*O63</f>
        <v>179630</v>
      </c>
    </row>
    <row r="64" spans="1:16" ht="39" customHeight="1" x14ac:dyDescent="0.2">
      <c r="A64" s="94"/>
      <c r="B64" s="79"/>
      <c r="C64" s="77" t="s">
        <v>716</v>
      </c>
      <c r="D64" s="82" t="s">
        <v>55</v>
      </c>
      <c r="E64" s="13">
        <v>44418</v>
      </c>
      <c r="F64" s="80" t="s">
        <v>170</v>
      </c>
      <c r="G64" s="13">
        <v>44421</v>
      </c>
      <c r="H64" s="81" t="s">
        <v>803</v>
      </c>
      <c r="I64" s="16">
        <v>99</v>
      </c>
      <c r="J64" s="16">
        <v>65</v>
      </c>
      <c r="K64" s="16">
        <v>37</v>
      </c>
      <c r="L64" s="16">
        <v>12</v>
      </c>
      <c r="M64" s="87">
        <v>59.52375</v>
      </c>
      <c r="N64" s="76">
        <v>60</v>
      </c>
      <c r="O64" s="67">
        <v>2530</v>
      </c>
      <c r="P64" s="68">
        <f>Table22452368910[[#This Row],[PEMBULATAN]]*O64</f>
        <v>151800</v>
      </c>
    </row>
    <row r="65" spans="1:16" ht="39" customHeight="1" x14ac:dyDescent="0.2">
      <c r="A65" s="94"/>
      <c r="B65" s="79"/>
      <c r="C65" s="77" t="s">
        <v>717</v>
      </c>
      <c r="D65" s="82" t="s">
        <v>55</v>
      </c>
      <c r="E65" s="13">
        <v>44418</v>
      </c>
      <c r="F65" s="80" t="s">
        <v>170</v>
      </c>
      <c r="G65" s="13">
        <v>44421</v>
      </c>
      <c r="H65" s="81" t="s">
        <v>803</v>
      </c>
      <c r="I65" s="16">
        <v>65</v>
      </c>
      <c r="J65" s="16">
        <v>63</v>
      </c>
      <c r="K65" s="16">
        <v>29</v>
      </c>
      <c r="L65" s="16">
        <v>10</v>
      </c>
      <c r="M65" s="87">
        <v>29.688749999999999</v>
      </c>
      <c r="N65" s="76">
        <v>30</v>
      </c>
      <c r="O65" s="67">
        <v>2530</v>
      </c>
      <c r="P65" s="68">
        <f>Table22452368910[[#This Row],[PEMBULATAN]]*O65</f>
        <v>75900</v>
      </c>
    </row>
    <row r="66" spans="1:16" ht="39" customHeight="1" x14ac:dyDescent="0.2">
      <c r="A66" s="94"/>
      <c r="B66" s="79"/>
      <c r="C66" s="77" t="s">
        <v>718</v>
      </c>
      <c r="D66" s="82" t="s">
        <v>55</v>
      </c>
      <c r="E66" s="13">
        <v>44418</v>
      </c>
      <c r="F66" s="80" t="s">
        <v>170</v>
      </c>
      <c r="G66" s="13">
        <v>44421</v>
      </c>
      <c r="H66" s="81" t="s">
        <v>803</v>
      </c>
      <c r="I66" s="16">
        <v>104</v>
      </c>
      <c r="J66" s="16">
        <v>64</v>
      </c>
      <c r="K66" s="16">
        <v>46</v>
      </c>
      <c r="L66" s="16">
        <v>14</v>
      </c>
      <c r="M66" s="87">
        <v>76.543999999999997</v>
      </c>
      <c r="N66" s="76">
        <v>77</v>
      </c>
      <c r="O66" s="67">
        <v>2530</v>
      </c>
      <c r="P66" s="68">
        <f>Table22452368910[[#This Row],[PEMBULATAN]]*O66</f>
        <v>194810</v>
      </c>
    </row>
    <row r="67" spans="1:16" ht="39" customHeight="1" x14ac:dyDescent="0.2">
      <c r="A67" s="94"/>
      <c r="B67" s="79"/>
      <c r="C67" s="77" t="s">
        <v>719</v>
      </c>
      <c r="D67" s="82" t="s">
        <v>55</v>
      </c>
      <c r="E67" s="13">
        <v>44418</v>
      </c>
      <c r="F67" s="80" t="s">
        <v>170</v>
      </c>
      <c r="G67" s="13">
        <v>44421</v>
      </c>
      <c r="H67" s="81" t="s">
        <v>803</v>
      </c>
      <c r="I67" s="16">
        <v>84</v>
      </c>
      <c r="J67" s="16">
        <v>61</v>
      </c>
      <c r="K67" s="16">
        <v>46</v>
      </c>
      <c r="L67" s="16">
        <v>16</v>
      </c>
      <c r="M67" s="87">
        <v>58.926000000000002</v>
      </c>
      <c r="N67" s="76">
        <v>59</v>
      </c>
      <c r="O67" s="67">
        <v>2530</v>
      </c>
      <c r="P67" s="68">
        <f>Table22452368910[[#This Row],[PEMBULATAN]]*O67</f>
        <v>149270</v>
      </c>
    </row>
    <row r="68" spans="1:16" ht="39" customHeight="1" x14ac:dyDescent="0.2">
      <c r="A68" s="94"/>
      <c r="B68" s="79"/>
      <c r="C68" s="77" t="s">
        <v>720</v>
      </c>
      <c r="D68" s="82" t="s">
        <v>55</v>
      </c>
      <c r="E68" s="13">
        <v>44418</v>
      </c>
      <c r="F68" s="80" t="s">
        <v>170</v>
      </c>
      <c r="G68" s="13">
        <v>44421</v>
      </c>
      <c r="H68" s="81" t="s">
        <v>803</v>
      </c>
      <c r="I68" s="16">
        <v>40</v>
      </c>
      <c r="J68" s="16">
        <v>40</v>
      </c>
      <c r="K68" s="16">
        <v>25</v>
      </c>
      <c r="L68" s="16">
        <v>7</v>
      </c>
      <c r="M68" s="87">
        <v>10</v>
      </c>
      <c r="N68" s="76">
        <v>10</v>
      </c>
      <c r="O68" s="67">
        <v>2530</v>
      </c>
      <c r="P68" s="68">
        <f>Table22452368910[[#This Row],[PEMBULATAN]]*O68</f>
        <v>25300</v>
      </c>
    </row>
    <row r="69" spans="1:16" ht="39" customHeight="1" x14ac:dyDescent="0.2">
      <c r="A69" s="94"/>
      <c r="B69" s="79"/>
      <c r="C69" s="77" t="s">
        <v>721</v>
      </c>
      <c r="D69" s="82" t="s">
        <v>55</v>
      </c>
      <c r="E69" s="13">
        <v>44418</v>
      </c>
      <c r="F69" s="80" t="s">
        <v>170</v>
      </c>
      <c r="G69" s="13">
        <v>44421</v>
      </c>
      <c r="H69" s="81" t="s">
        <v>803</v>
      </c>
      <c r="I69" s="16">
        <v>95</v>
      </c>
      <c r="J69" s="16">
        <v>61</v>
      </c>
      <c r="K69" s="16">
        <v>39</v>
      </c>
      <c r="L69" s="16">
        <v>13</v>
      </c>
      <c r="M69" s="87">
        <v>56.501249999999999</v>
      </c>
      <c r="N69" s="76">
        <v>57</v>
      </c>
      <c r="O69" s="67">
        <v>2530</v>
      </c>
      <c r="P69" s="68">
        <f>Table22452368910[[#This Row],[PEMBULATAN]]*O69</f>
        <v>144210</v>
      </c>
    </row>
    <row r="70" spans="1:16" ht="39" customHeight="1" x14ac:dyDescent="0.2">
      <c r="A70" s="94"/>
      <c r="B70" s="79"/>
      <c r="C70" s="77" t="s">
        <v>722</v>
      </c>
      <c r="D70" s="82" t="s">
        <v>55</v>
      </c>
      <c r="E70" s="13">
        <v>44418</v>
      </c>
      <c r="F70" s="80" t="s">
        <v>170</v>
      </c>
      <c r="G70" s="13">
        <v>44421</v>
      </c>
      <c r="H70" s="81" t="s">
        <v>803</v>
      </c>
      <c r="I70" s="16">
        <v>95</v>
      </c>
      <c r="J70" s="16">
        <v>59</v>
      </c>
      <c r="K70" s="16">
        <v>42</v>
      </c>
      <c r="L70" s="16">
        <v>7</v>
      </c>
      <c r="M70" s="87">
        <v>58.852499999999999</v>
      </c>
      <c r="N70" s="76">
        <v>59</v>
      </c>
      <c r="O70" s="67">
        <v>2530</v>
      </c>
      <c r="P70" s="68">
        <f>Table22452368910[[#This Row],[PEMBULATAN]]*O70</f>
        <v>149270</v>
      </c>
    </row>
    <row r="71" spans="1:16" ht="39" customHeight="1" x14ac:dyDescent="0.2">
      <c r="A71" s="94"/>
      <c r="B71" s="79"/>
      <c r="C71" s="77" t="s">
        <v>723</v>
      </c>
      <c r="D71" s="82" t="s">
        <v>55</v>
      </c>
      <c r="E71" s="13">
        <v>44418</v>
      </c>
      <c r="F71" s="80" t="s">
        <v>170</v>
      </c>
      <c r="G71" s="13">
        <v>44421</v>
      </c>
      <c r="H71" s="81" t="s">
        <v>803</v>
      </c>
      <c r="I71" s="16">
        <v>97</v>
      </c>
      <c r="J71" s="16">
        <v>65</v>
      </c>
      <c r="K71" s="16">
        <v>48</v>
      </c>
      <c r="L71" s="16">
        <v>15</v>
      </c>
      <c r="M71" s="87">
        <v>75.66</v>
      </c>
      <c r="N71" s="76">
        <v>76</v>
      </c>
      <c r="O71" s="67">
        <v>2530</v>
      </c>
      <c r="P71" s="68">
        <f>Table22452368910[[#This Row],[PEMBULATAN]]*O71</f>
        <v>192280</v>
      </c>
    </row>
    <row r="72" spans="1:16" ht="39" customHeight="1" x14ac:dyDescent="0.2">
      <c r="A72" s="94"/>
      <c r="B72" s="79"/>
      <c r="C72" s="77" t="s">
        <v>724</v>
      </c>
      <c r="D72" s="82" t="s">
        <v>55</v>
      </c>
      <c r="E72" s="13">
        <v>44418</v>
      </c>
      <c r="F72" s="80" t="s">
        <v>170</v>
      </c>
      <c r="G72" s="13">
        <v>44421</v>
      </c>
      <c r="H72" s="81" t="s">
        <v>803</v>
      </c>
      <c r="I72" s="16">
        <v>84</v>
      </c>
      <c r="J72" s="16">
        <v>65</v>
      </c>
      <c r="K72" s="16">
        <v>31</v>
      </c>
      <c r="L72" s="16">
        <v>9</v>
      </c>
      <c r="M72" s="87">
        <v>42.314999999999998</v>
      </c>
      <c r="N72" s="76">
        <v>43</v>
      </c>
      <c r="O72" s="67">
        <v>2530</v>
      </c>
      <c r="P72" s="68">
        <f>Table22452368910[[#This Row],[PEMBULATAN]]*O72</f>
        <v>108790</v>
      </c>
    </row>
    <row r="73" spans="1:16" ht="39" customHeight="1" x14ac:dyDescent="0.2">
      <c r="A73" s="94"/>
      <c r="B73" s="79"/>
      <c r="C73" s="77" t="s">
        <v>725</v>
      </c>
      <c r="D73" s="82" t="s">
        <v>55</v>
      </c>
      <c r="E73" s="13">
        <v>44418</v>
      </c>
      <c r="F73" s="80" t="s">
        <v>170</v>
      </c>
      <c r="G73" s="13">
        <v>44421</v>
      </c>
      <c r="H73" s="81" t="s">
        <v>803</v>
      </c>
      <c r="I73" s="16">
        <v>95</v>
      </c>
      <c r="J73" s="16">
        <v>59</v>
      </c>
      <c r="K73" s="16">
        <v>47</v>
      </c>
      <c r="L73" s="16">
        <v>3</v>
      </c>
      <c r="M73" s="87">
        <v>65.858750000000001</v>
      </c>
      <c r="N73" s="76">
        <v>66</v>
      </c>
      <c r="O73" s="67">
        <v>2530</v>
      </c>
      <c r="P73" s="68">
        <f>Table22452368910[[#This Row],[PEMBULATAN]]*O73</f>
        <v>166980</v>
      </c>
    </row>
    <row r="74" spans="1:16" ht="39" customHeight="1" x14ac:dyDescent="0.2">
      <c r="A74" s="94"/>
      <c r="B74" s="79"/>
      <c r="C74" s="77" t="s">
        <v>726</v>
      </c>
      <c r="D74" s="82" t="s">
        <v>55</v>
      </c>
      <c r="E74" s="13">
        <v>44418</v>
      </c>
      <c r="F74" s="80" t="s">
        <v>170</v>
      </c>
      <c r="G74" s="13">
        <v>44421</v>
      </c>
      <c r="H74" s="81" t="s">
        <v>803</v>
      </c>
      <c r="I74" s="16">
        <v>68</v>
      </c>
      <c r="J74" s="16">
        <v>66</v>
      </c>
      <c r="K74" s="16">
        <v>25</v>
      </c>
      <c r="L74" s="16">
        <v>9</v>
      </c>
      <c r="M74" s="87">
        <v>28.05</v>
      </c>
      <c r="N74" s="76">
        <v>28</v>
      </c>
      <c r="O74" s="67">
        <v>2530</v>
      </c>
      <c r="P74" s="68">
        <f>Table22452368910[[#This Row],[PEMBULATAN]]*O74</f>
        <v>70840</v>
      </c>
    </row>
    <row r="75" spans="1:16" ht="39" customHeight="1" x14ac:dyDescent="0.2">
      <c r="A75" s="94"/>
      <c r="B75" s="79"/>
      <c r="C75" s="77" t="s">
        <v>727</v>
      </c>
      <c r="D75" s="82" t="s">
        <v>55</v>
      </c>
      <c r="E75" s="13">
        <v>44418</v>
      </c>
      <c r="F75" s="80" t="s">
        <v>170</v>
      </c>
      <c r="G75" s="13">
        <v>44421</v>
      </c>
      <c r="H75" s="81" t="s">
        <v>803</v>
      </c>
      <c r="I75" s="16">
        <v>101</v>
      </c>
      <c r="J75" s="16">
        <v>67</v>
      </c>
      <c r="K75" s="16">
        <v>47</v>
      </c>
      <c r="L75" s="16">
        <v>20</v>
      </c>
      <c r="M75" s="87">
        <v>79.512249999999995</v>
      </c>
      <c r="N75" s="76">
        <v>80</v>
      </c>
      <c r="O75" s="67">
        <v>2530</v>
      </c>
      <c r="P75" s="68">
        <f>Table22452368910[[#This Row],[PEMBULATAN]]*O75</f>
        <v>202400</v>
      </c>
    </row>
    <row r="76" spans="1:16" ht="39" customHeight="1" x14ac:dyDescent="0.2">
      <c r="A76" s="94"/>
      <c r="B76" s="79"/>
      <c r="C76" s="77" t="s">
        <v>728</v>
      </c>
      <c r="D76" s="82" t="s">
        <v>55</v>
      </c>
      <c r="E76" s="13">
        <v>44418</v>
      </c>
      <c r="F76" s="80" t="s">
        <v>170</v>
      </c>
      <c r="G76" s="13">
        <v>44421</v>
      </c>
      <c r="H76" s="81" t="s">
        <v>803</v>
      </c>
      <c r="I76" s="16">
        <v>95</v>
      </c>
      <c r="J76" s="16">
        <v>68</v>
      </c>
      <c r="K76" s="16">
        <v>47</v>
      </c>
      <c r="L76" s="16">
        <v>13</v>
      </c>
      <c r="M76" s="87">
        <v>75.905000000000001</v>
      </c>
      <c r="N76" s="76">
        <v>76</v>
      </c>
      <c r="O76" s="67">
        <v>2530</v>
      </c>
      <c r="P76" s="68">
        <f>Table22452368910[[#This Row],[PEMBULATAN]]*O76</f>
        <v>192280</v>
      </c>
    </row>
    <row r="77" spans="1:16" ht="39" customHeight="1" x14ac:dyDescent="0.2">
      <c r="A77" s="94"/>
      <c r="B77" s="79"/>
      <c r="C77" s="77" t="s">
        <v>729</v>
      </c>
      <c r="D77" s="82" t="s">
        <v>55</v>
      </c>
      <c r="E77" s="13">
        <v>44418</v>
      </c>
      <c r="F77" s="80" t="s">
        <v>170</v>
      </c>
      <c r="G77" s="13">
        <v>44421</v>
      </c>
      <c r="H77" s="81" t="s">
        <v>803</v>
      </c>
      <c r="I77" s="16">
        <v>100</v>
      </c>
      <c r="J77" s="16">
        <v>67</v>
      </c>
      <c r="K77" s="16">
        <v>42</v>
      </c>
      <c r="L77" s="16">
        <v>17</v>
      </c>
      <c r="M77" s="87">
        <v>70.349999999999994</v>
      </c>
      <c r="N77" s="76">
        <v>71</v>
      </c>
      <c r="O77" s="67">
        <v>2530</v>
      </c>
      <c r="P77" s="68">
        <f>Table22452368910[[#This Row],[PEMBULATAN]]*O77</f>
        <v>179630</v>
      </c>
    </row>
    <row r="78" spans="1:16" ht="39" customHeight="1" x14ac:dyDescent="0.2">
      <c r="A78" s="94"/>
      <c r="B78" s="79"/>
      <c r="C78" s="77" t="s">
        <v>730</v>
      </c>
      <c r="D78" s="82" t="s">
        <v>55</v>
      </c>
      <c r="E78" s="13">
        <v>44418</v>
      </c>
      <c r="F78" s="80" t="s">
        <v>170</v>
      </c>
      <c r="G78" s="13">
        <v>44421</v>
      </c>
      <c r="H78" s="81" t="s">
        <v>803</v>
      </c>
      <c r="I78" s="16">
        <v>106</v>
      </c>
      <c r="J78" s="16">
        <v>69</v>
      </c>
      <c r="K78" s="16">
        <v>42</v>
      </c>
      <c r="L78" s="16">
        <v>2</v>
      </c>
      <c r="M78" s="87">
        <v>76.796999999999997</v>
      </c>
      <c r="N78" s="76">
        <v>77</v>
      </c>
      <c r="O78" s="67">
        <v>2530</v>
      </c>
      <c r="P78" s="68">
        <f>Table22452368910[[#This Row],[PEMBULATAN]]*O78</f>
        <v>194810</v>
      </c>
    </row>
    <row r="79" spans="1:16" ht="39" customHeight="1" x14ac:dyDescent="0.2">
      <c r="A79" s="94"/>
      <c r="B79" s="79"/>
      <c r="C79" s="77" t="s">
        <v>731</v>
      </c>
      <c r="D79" s="82" t="s">
        <v>55</v>
      </c>
      <c r="E79" s="13">
        <v>44418</v>
      </c>
      <c r="F79" s="80" t="s">
        <v>170</v>
      </c>
      <c r="G79" s="13">
        <v>44421</v>
      </c>
      <c r="H79" s="81" t="s">
        <v>803</v>
      </c>
      <c r="I79" s="16">
        <v>93</v>
      </c>
      <c r="J79" s="16">
        <v>52</v>
      </c>
      <c r="K79" s="16">
        <v>37</v>
      </c>
      <c r="L79" s="16">
        <v>2</v>
      </c>
      <c r="M79" s="87">
        <v>44.732999999999997</v>
      </c>
      <c r="N79" s="76">
        <v>45</v>
      </c>
      <c r="O79" s="67">
        <v>2530</v>
      </c>
      <c r="P79" s="68">
        <f>Table22452368910[[#This Row],[PEMBULATAN]]*O79</f>
        <v>113850</v>
      </c>
    </row>
    <row r="80" spans="1:16" ht="39" customHeight="1" x14ac:dyDescent="0.2">
      <c r="A80" s="94"/>
      <c r="B80" s="79"/>
      <c r="C80" s="77" t="s">
        <v>732</v>
      </c>
      <c r="D80" s="82" t="s">
        <v>55</v>
      </c>
      <c r="E80" s="13">
        <v>44418</v>
      </c>
      <c r="F80" s="80" t="s">
        <v>170</v>
      </c>
      <c r="G80" s="13">
        <v>44421</v>
      </c>
      <c r="H80" s="81" t="s">
        <v>803</v>
      </c>
      <c r="I80" s="16">
        <v>52</v>
      </c>
      <c r="J80" s="16">
        <v>45</v>
      </c>
      <c r="K80" s="16">
        <v>29</v>
      </c>
      <c r="L80" s="16">
        <v>20</v>
      </c>
      <c r="M80" s="87">
        <v>16.965</v>
      </c>
      <c r="N80" s="76">
        <v>20</v>
      </c>
      <c r="O80" s="67">
        <v>2530</v>
      </c>
      <c r="P80" s="68">
        <f>Table22452368910[[#This Row],[PEMBULATAN]]*O80</f>
        <v>50600</v>
      </c>
    </row>
    <row r="81" spans="1:16" ht="39" customHeight="1" x14ac:dyDescent="0.2">
      <c r="A81" s="94"/>
      <c r="B81" s="79"/>
      <c r="C81" s="77" t="s">
        <v>733</v>
      </c>
      <c r="D81" s="82" t="s">
        <v>55</v>
      </c>
      <c r="E81" s="13">
        <v>44418</v>
      </c>
      <c r="F81" s="80" t="s">
        <v>170</v>
      </c>
      <c r="G81" s="13">
        <v>44421</v>
      </c>
      <c r="H81" s="81" t="s">
        <v>803</v>
      </c>
      <c r="I81" s="16">
        <v>60</v>
      </c>
      <c r="J81" s="16">
        <v>62</v>
      </c>
      <c r="K81" s="16">
        <v>30</v>
      </c>
      <c r="L81" s="16">
        <v>1</v>
      </c>
      <c r="M81" s="87">
        <v>27.9</v>
      </c>
      <c r="N81" s="76">
        <v>28</v>
      </c>
      <c r="O81" s="67">
        <v>2530</v>
      </c>
      <c r="P81" s="68">
        <f>Table22452368910[[#This Row],[PEMBULATAN]]*O81</f>
        <v>70840</v>
      </c>
    </row>
    <row r="82" spans="1:16" ht="39" customHeight="1" x14ac:dyDescent="0.2">
      <c r="A82" s="94"/>
      <c r="B82" s="79"/>
      <c r="C82" s="77" t="s">
        <v>734</v>
      </c>
      <c r="D82" s="82" t="s">
        <v>55</v>
      </c>
      <c r="E82" s="13">
        <v>44418</v>
      </c>
      <c r="F82" s="80" t="s">
        <v>170</v>
      </c>
      <c r="G82" s="13">
        <v>44421</v>
      </c>
      <c r="H82" s="81" t="s">
        <v>803</v>
      </c>
      <c r="I82" s="16">
        <v>102</v>
      </c>
      <c r="J82" s="16">
        <v>62</v>
      </c>
      <c r="K82" s="16">
        <v>46</v>
      </c>
      <c r="L82" s="16">
        <v>3</v>
      </c>
      <c r="M82" s="87">
        <v>72.725999999999999</v>
      </c>
      <c r="N82" s="76">
        <v>73</v>
      </c>
      <c r="O82" s="67">
        <v>2530</v>
      </c>
      <c r="P82" s="68">
        <f>Table22452368910[[#This Row],[PEMBULATAN]]*O82</f>
        <v>184690</v>
      </c>
    </row>
    <row r="83" spans="1:16" ht="39" customHeight="1" x14ac:dyDescent="0.2">
      <c r="A83" s="94"/>
      <c r="B83" s="79"/>
      <c r="C83" s="77" t="s">
        <v>735</v>
      </c>
      <c r="D83" s="82" t="s">
        <v>55</v>
      </c>
      <c r="E83" s="13">
        <v>44418</v>
      </c>
      <c r="F83" s="80" t="s">
        <v>170</v>
      </c>
      <c r="G83" s="13">
        <v>44421</v>
      </c>
      <c r="H83" s="81" t="s">
        <v>803</v>
      </c>
      <c r="I83" s="16">
        <v>93</v>
      </c>
      <c r="J83" s="16">
        <v>65</v>
      </c>
      <c r="K83" s="16">
        <v>45</v>
      </c>
      <c r="L83" s="16">
        <v>18</v>
      </c>
      <c r="M83" s="87">
        <v>68.006249999999994</v>
      </c>
      <c r="N83" s="76">
        <v>68</v>
      </c>
      <c r="O83" s="67">
        <v>2530</v>
      </c>
      <c r="P83" s="68">
        <f>Table22452368910[[#This Row],[PEMBULATAN]]*O83</f>
        <v>172040</v>
      </c>
    </row>
    <row r="84" spans="1:16" ht="39" customHeight="1" x14ac:dyDescent="0.2">
      <c r="A84" s="94"/>
      <c r="B84" s="79"/>
      <c r="C84" s="77" t="s">
        <v>736</v>
      </c>
      <c r="D84" s="82" t="s">
        <v>55</v>
      </c>
      <c r="E84" s="13">
        <v>44418</v>
      </c>
      <c r="F84" s="80" t="s">
        <v>170</v>
      </c>
      <c r="G84" s="13">
        <v>44421</v>
      </c>
      <c r="H84" s="81" t="s">
        <v>803</v>
      </c>
      <c r="I84" s="16">
        <v>37</v>
      </c>
      <c r="J84" s="16">
        <v>73</v>
      </c>
      <c r="K84" s="16">
        <v>37</v>
      </c>
      <c r="L84" s="16">
        <v>17</v>
      </c>
      <c r="M84" s="87">
        <v>24.984249999999999</v>
      </c>
      <c r="N84" s="76">
        <v>25</v>
      </c>
      <c r="O84" s="67">
        <v>2530</v>
      </c>
      <c r="P84" s="68">
        <f>Table22452368910[[#This Row],[PEMBULATAN]]*O84</f>
        <v>63250</v>
      </c>
    </row>
    <row r="85" spans="1:16" ht="39" customHeight="1" x14ac:dyDescent="0.2">
      <c r="A85" s="94"/>
      <c r="B85" s="79"/>
      <c r="C85" s="77" t="s">
        <v>737</v>
      </c>
      <c r="D85" s="82" t="s">
        <v>55</v>
      </c>
      <c r="E85" s="13">
        <v>44418</v>
      </c>
      <c r="F85" s="80" t="s">
        <v>170</v>
      </c>
      <c r="G85" s="13">
        <v>44421</v>
      </c>
      <c r="H85" s="81" t="s">
        <v>803</v>
      </c>
      <c r="I85" s="16">
        <v>102</v>
      </c>
      <c r="J85" s="16">
        <v>62</v>
      </c>
      <c r="K85" s="16">
        <v>48</v>
      </c>
      <c r="L85" s="16">
        <v>9</v>
      </c>
      <c r="M85" s="87">
        <v>75.888000000000005</v>
      </c>
      <c r="N85" s="76">
        <v>76</v>
      </c>
      <c r="O85" s="67">
        <v>2530</v>
      </c>
      <c r="P85" s="68">
        <f>Table22452368910[[#This Row],[PEMBULATAN]]*O85</f>
        <v>192280</v>
      </c>
    </row>
    <row r="86" spans="1:16" ht="39" customHeight="1" x14ac:dyDescent="0.2">
      <c r="A86" s="94"/>
      <c r="B86" s="79"/>
      <c r="C86" s="77" t="s">
        <v>738</v>
      </c>
      <c r="D86" s="82" t="s">
        <v>55</v>
      </c>
      <c r="E86" s="13">
        <v>44418</v>
      </c>
      <c r="F86" s="80" t="s">
        <v>170</v>
      </c>
      <c r="G86" s="13">
        <v>44421</v>
      </c>
      <c r="H86" s="81" t="s">
        <v>803</v>
      </c>
      <c r="I86" s="16">
        <v>103</v>
      </c>
      <c r="J86" s="16">
        <v>69</v>
      </c>
      <c r="K86" s="16">
        <v>39</v>
      </c>
      <c r="L86" s="16">
        <v>20</v>
      </c>
      <c r="M86" s="87">
        <v>69.29325</v>
      </c>
      <c r="N86" s="76">
        <v>69</v>
      </c>
      <c r="O86" s="67">
        <v>2530</v>
      </c>
      <c r="P86" s="68">
        <f>Table22452368910[[#This Row],[PEMBULATAN]]*O86</f>
        <v>174570</v>
      </c>
    </row>
    <row r="87" spans="1:16" ht="39" customHeight="1" x14ac:dyDescent="0.2">
      <c r="A87" s="94"/>
      <c r="B87" s="79"/>
      <c r="C87" s="77" t="s">
        <v>739</v>
      </c>
      <c r="D87" s="82" t="s">
        <v>55</v>
      </c>
      <c r="E87" s="13">
        <v>44418</v>
      </c>
      <c r="F87" s="80" t="s">
        <v>170</v>
      </c>
      <c r="G87" s="13">
        <v>44421</v>
      </c>
      <c r="H87" s="81" t="s">
        <v>803</v>
      </c>
      <c r="I87" s="16">
        <v>33</v>
      </c>
      <c r="J87" s="16">
        <v>42</v>
      </c>
      <c r="K87" s="16">
        <v>17</v>
      </c>
      <c r="L87" s="16">
        <v>12</v>
      </c>
      <c r="M87" s="87">
        <v>5.8905000000000003</v>
      </c>
      <c r="N87" s="76">
        <v>12</v>
      </c>
      <c r="O87" s="67">
        <v>2530</v>
      </c>
      <c r="P87" s="68">
        <f>Table22452368910[[#This Row],[PEMBULATAN]]*O87</f>
        <v>30360</v>
      </c>
    </row>
    <row r="88" spans="1:16" ht="39" customHeight="1" x14ac:dyDescent="0.2">
      <c r="A88" s="94"/>
      <c r="B88" s="79"/>
      <c r="C88" s="77" t="s">
        <v>740</v>
      </c>
      <c r="D88" s="82" t="s">
        <v>55</v>
      </c>
      <c r="E88" s="13">
        <v>44418</v>
      </c>
      <c r="F88" s="80" t="s">
        <v>170</v>
      </c>
      <c r="G88" s="13">
        <v>44421</v>
      </c>
      <c r="H88" s="81" t="s">
        <v>803</v>
      </c>
      <c r="I88" s="16">
        <v>43</v>
      </c>
      <c r="J88" s="16">
        <v>39</v>
      </c>
      <c r="K88" s="16">
        <v>16</v>
      </c>
      <c r="L88" s="16">
        <v>2</v>
      </c>
      <c r="M88" s="87">
        <v>6.7080000000000002</v>
      </c>
      <c r="N88" s="76">
        <v>7</v>
      </c>
      <c r="O88" s="67">
        <v>2530</v>
      </c>
      <c r="P88" s="68">
        <f>Table22452368910[[#This Row],[PEMBULATAN]]*O88</f>
        <v>17710</v>
      </c>
    </row>
    <row r="89" spans="1:16" ht="39" customHeight="1" x14ac:dyDescent="0.2">
      <c r="A89" s="94"/>
      <c r="B89" s="79"/>
      <c r="C89" s="77" t="s">
        <v>741</v>
      </c>
      <c r="D89" s="82" t="s">
        <v>55</v>
      </c>
      <c r="E89" s="13">
        <v>44418</v>
      </c>
      <c r="F89" s="80" t="s">
        <v>170</v>
      </c>
      <c r="G89" s="13">
        <v>44421</v>
      </c>
      <c r="H89" s="81" t="s">
        <v>803</v>
      </c>
      <c r="I89" s="16">
        <v>43</v>
      </c>
      <c r="J89" s="16">
        <v>45</v>
      </c>
      <c r="K89" s="16">
        <v>89</v>
      </c>
      <c r="L89" s="16">
        <v>15</v>
      </c>
      <c r="M89" s="87">
        <v>43.053750000000001</v>
      </c>
      <c r="N89" s="76">
        <v>43</v>
      </c>
      <c r="O89" s="67">
        <v>2530</v>
      </c>
      <c r="P89" s="68">
        <f>Table22452368910[[#This Row],[PEMBULATAN]]*O89</f>
        <v>108790</v>
      </c>
    </row>
    <row r="90" spans="1:16" ht="39" customHeight="1" x14ac:dyDescent="0.2">
      <c r="A90" s="94"/>
      <c r="B90" s="79"/>
      <c r="C90" s="77" t="s">
        <v>742</v>
      </c>
      <c r="D90" s="82" t="s">
        <v>55</v>
      </c>
      <c r="E90" s="13">
        <v>44418</v>
      </c>
      <c r="F90" s="80" t="s">
        <v>170</v>
      </c>
      <c r="G90" s="13">
        <v>44421</v>
      </c>
      <c r="H90" s="81" t="s">
        <v>803</v>
      </c>
      <c r="I90" s="16">
        <v>80</v>
      </c>
      <c r="J90" s="16">
        <v>61</v>
      </c>
      <c r="K90" s="16">
        <v>33</v>
      </c>
      <c r="L90" s="16">
        <v>8</v>
      </c>
      <c r="M90" s="87">
        <v>40.26</v>
      </c>
      <c r="N90" s="76">
        <v>40</v>
      </c>
      <c r="O90" s="67">
        <v>2530</v>
      </c>
      <c r="P90" s="68">
        <f>Table22452368910[[#This Row],[PEMBULATAN]]*O90</f>
        <v>101200</v>
      </c>
    </row>
    <row r="91" spans="1:16" ht="39" customHeight="1" x14ac:dyDescent="0.2">
      <c r="A91" s="94"/>
      <c r="B91" s="79"/>
      <c r="C91" s="77" t="s">
        <v>743</v>
      </c>
      <c r="D91" s="82" t="s">
        <v>55</v>
      </c>
      <c r="E91" s="13">
        <v>44418</v>
      </c>
      <c r="F91" s="80" t="s">
        <v>170</v>
      </c>
      <c r="G91" s="13">
        <v>44421</v>
      </c>
      <c r="H91" s="81" t="s">
        <v>803</v>
      </c>
      <c r="I91" s="16">
        <v>65</v>
      </c>
      <c r="J91" s="16">
        <v>57</v>
      </c>
      <c r="K91" s="16">
        <v>39</v>
      </c>
      <c r="L91" s="16">
        <v>4</v>
      </c>
      <c r="M91" s="87">
        <v>36.123750000000001</v>
      </c>
      <c r="N91" s="76">
        <v>36</v>
      </c>
      <c r="O91" s="67">
        <v>2530</v>
      </c>
      <c r="P91" s="68">
        <f>Table22452368910[[#This Row],[PEMBULATAN]]*O91</f>
        <v>91080</v>
      </c>
    </row>
    <row r="92" spans="1:16" ht="39" customHeight="1" x14ac:dyDescent="0.2">
      <c r="A92" s="94"/>
      <c r="B92" s="79"/>
      <c r="C92" s="77" t="s">
        <v>744</v>
      </c>
      <c r="D92" s="82" t="s">
        <v>55</v>
      </c>
      <c r="E92" s="13">
        <v>44418</v>
      </c>
      <c r="F92" s="80" t="s">
        <v>170</v>
      </c>
      <c r="G92" s="13">
        <v>44421</v>
      </c>
      <c r="H92" s="81" t="s">
        <v>803</v>
      </c>
      <c r="I92" s="16">
        <v>82</v>
      </c>
      <c r="J92" s="16">
        <v>49</v>
      </c>
      <c r="K92" s="16">
        <v>37</v>
      </c>
      <c r="L92" s="16">
        <v>4</v>
      </c>
      <c r="M92" s="87">
        <v>37.166499999999999</v>
      </c>
      <c r="N92" s="76">
        <v>37</v>
      </c>
      <c r="O92" s="67">
        <v>2530</v>
      </c>
      <c r="P92" s="68">
        <f>Table22452368910[[#This Row],[PEMBULATAN]]*O92</f>
        <v>93610</v>
      </c>
    </row>
    <row r="93" spans="1:16" ht="39" customHeight="1" x14ac:dyDescent="0.2">
      <c r="A93" s="94"/>
      <c r="B93" s="79"/>
      <c r="C93" s="77" t="s">
        <v>745</v>
      </c>
      <c r="D93" s="82" t="s">
        <v>55</v>
      </c>
      <c r="E93" s="13">
        <v>44418</v>
      </c>
      <c r="F93" s="80" t="s">
        <v>170</v>
      </c>
      <c r="G93" s="13">
        <v>44421</v>
      </c>
      <c r="H93" s="81" t="s">
        <v>803</v>
      </c>
      <c r="I93" s="16">
        <v>102</v>
      </c>
      <c r="J93" s="16">
        <v>62</v>
      </c>
      <c r="K93" s="16">
        <v>42</v>
      </c>
      <c r="L93" s="16">
        <v>4</v>
      </c>
      <c r="M93" s="87">
        <v>66.402000000000001</v>
      </c>
      <c r="N93" s="76">
        <v>67</v>
      </c>
      <c r="O93" s="67">
        <v>2530</v>
      </c>
      <c r="P93" s="68">
        <f>Table22452368910[[#This Row],[PEMBULATAN]]*O93</f>
        <v>169510</v>
      </c>
    </row>
    <row r="94" spans="1:16" ht="39" customHeight="1" x14ac:dyDescent="0.2">
      <c r="A94" s="94"/>
      <c r="B94" s="79"/>
      <c r="C94" s="77" t="s">
        <v>746</v>
      </c>
      <c r="D94" s="82" t="s">
        <v>55</v>
      </c>
      <c r="E94" s="13">
        <v>44418</v>
      </c>
      <c r="F94" s="80" t="s">
        <v>170</v>
      </c>
      <c r="G94" s="13">
        <v>44421</v>
      </c>
      <c r="H94" s="81" t="s">
        <v>803</v>
      </c>
      <c r="I94" s="16">
        <v>103</v>
      </c>
      <c r="J94" s="16">
        <v>65</v>
      </c>
      <c r="K94" s="16">
        <v>55</v>
      </c>
      <c r="L94" s="16">
        <v>5</v>
      </c>
      <c r="M94" s="87">
        <v>92.056250000000006</v>
      </c>
      <c r="N94" s="76">
        <v>92</v>
      </c>
      <c r="O94" s="67">
        <v>2530</v>
      </c>
      <c r="P94" s="68">
        <f>Table22452368910[[#This Row],[PEMBULATAN]]*O94</f>
        <v>232760</v>
      </c>
    </row>
    <row r="95" spans="1:16" ht="39" customHeight="1" x14ac:dyDescent="0.2">
      <c r="A95" s="94"/>
      <c r="B95" s="79"/>
      <c r="C95" s="77" t="s">
        <v>747</v>
      </c>
      <c r="D95" s="82" t="s">
        <v>55</v>
      </c>
      <c r="E95" s="13">
        <v>44418</v>
      </c>
      <c r="F95" s="80" t="s">
        <v>170</v>
      </c>
      <c r="G95" s="13">
        <v>44421</v>
      </c>
      <c r="H95" s="81" t="s">
        <v>803</v>
      </c>
      <c r="I95" s="16">
        <v>35</v>
      </c>
      <c r="J95" s="16">
        <v>31</v>
      </c>
      <c r="K95" s="16">
        <v>22</v>
      </c>
      <c r="L95" s="16">
        <v>1</v>
      </c>
      <c r="M95" s="87">
        <v>5.9675000000000002</v>
      </c>
      <c r="N95" s="76">
        <v>6</v>
      </c>
      <c r="O95" s="67">
        <v>2530</v>
      </c>
      <c r="P95" s="68">
        <f>Table22452368910[[#This Row],[PEMBULATAN]]*O95</f>
        <v>15180</v>
      </c>
    </row>
    <row r="96" spans="1:16" ht="39" customHeight="1" x14ac:dyDescent="0.2">
      <c r="A96" s="94"/>
      <c r="B96" s="79"/>
      <c r="C96" s="77" t="s">
        <v>748</v>
      </c>
      <c r="D96" s="82" t="s">
        <v>55</v>
      </c>
      <c r="E96" s="13">
        <v>44418</v>
      </c>
      <c r="F96" s="80" t="s">
        <v>170</v>
      </c>
      <c r="G96" s="13">
        <v>44421</v>
      </c>
      <c r="H96" s="81" t="s">
        <v>803</v>
      </c>
      <c r="I96" s="16">
        <v>106</v>
      </c>
      <c r="J96" s="16">
        <v>24</v>
      </c>
      <c r="K96" s="16">
        <v>9</v>
      </c>
      <c r="L96" s="16">
        <v>5</v>
      </c>
      <c r="M96" s="87">
        <v>5.7240000000000002</v>
      </c>
      <c r="N96" s="76">
        <v>6</v>
      </c>
      <c r="O96" s="67">
        <v>2530</v>
      </c>
      <c r="P96" s="68">
        <f>Table22452368910[[#This Row],[PEMBULATAN]]*O96</f>
        <v>15180</v>
      </c>
    </row>
    <row r="97" spans="1:16" ht="39" customHeight="1" x14ac:dyDescent="0.2">
      <c r="A97" s="94"/>
      <c r="B97" s="79"/>
      <c r="C97" s="77" t="s">
        <v>749</v>
      </c>
      <c r="D97" s="82" t="s">
        <v>55</v>
      </c>
      <c r="E97" s="13">
        <v>44418</v>
      </c>
      <c r="F97" s="80" t="s">
        <v>170</v>
      </c>
      <c r="G97" s="13">
        <v>44421</v>
      </c>
      <c r="H97" s="81" t="s">
        <v>803</v>
      </c>
      <c r="I97" s="16">
        <v>105</v>
      </c>
      <c r="J97" s="16">
        <v>9</v>
      </c>
      <c r="K97" s="16">
        <v>9</v>
      </c>
      <c r="L97" s="16">
        <v>5</v>
      </c>
      <c r="M97" s="87">
        <v>2.1262500000000002</v>
      </c>
      <c r="N97" s="76">
        <v>5</v>
      </c>
      <c r="O97" s="67">
        <v>2530</v>
      </c>
      <c r="P97" s="68">
        <f>Table22452368910[[#This Row],[PEMBULATAN]]*O97</f>
        <v>12650</v>
      </c>
    </row>
    <row r="98" spans="1:16" ht="39" customHeight="1" x14ac:dyDescent="0.2">
      <c r="A98" s="94"/>
      <c r="B98" s="79"/>
      <c r="C98" s="77" t="s">
        <v>750</v>
      </c>
      <c r="D98" s="82" t="s">
        <v>55</v>
      </c>
      <c r="E98" s="13">
        <v>44418</v>
      </c>
      <c r="F98" s="80" t="s">
        <v>170</v>
      </c>
      <c r="G98" s="13">
        <v>44421</v>
      </c>
      <c r="H98" s="81" t="s">
        <v>803</v>
      </c>
      <c r="I98" s="16">
        <v>105</v>
      </c>
      <c r="J98" s="16">
        <v>35</v>
      </c>
      <c r="K98" s="16">
        <v>25</v>
      </c>
      <c r="L98" s="16">
        <v>2</v>
      </c>
      <c r="M98" s="87">
        <v>22.96875</v>
      </c>
      <c r="N98" s="76">
        <v>23</v>
      </c>
      <c r="O98" s="67">
        <v>2530</v>
      </c>
      <c r="P98" s="68">
        <f>Table22452368910[[#This Row],[PEMBULATAN]]*O98</f>
        <v>58190</v>
      </c>
    </row>
    <row r="99" spans="1:16" ht="39" customHeight="1" x14ac:dyDescent="0.2">
      <c r="A99" s="94"/>
      <c r="B99" s="79"/>
      <c r="C99" s="77" t="s">
        <v>751</v>
      </c>
      <c r="D99" s="82" t="s">
        <v>55</v>
      </c>
      <c r="E99" s="13">
        <v>44418</v>
      </c>
      <c r="F99" s="80" t="s">
        <v>170</v>
      </c>
      <c r="G99" s="13">
        <v>44421</v>
      </c>
      <c r="H99" s="81" t="s">
        <v>803</v>
      </c>
      <c r="I99" s="16">
        <v>92</v>
      </c>
      <c r="J99" s="16">
        <v>57</v>
      </c>
      <c r="K99" s="16">
        <v>33</v>
      </c>
      <c r="L99" s="16">
        <v>2</v>
      </c>
      <c r="M99" s="87">
        <v>43.262999999999998</v>
      </c>
      <c r="N99" s="76">
        <v>43</v>
      </c>
      <c r="O99" s="67">
        <v>2530</v>
      </c>
      <c r="P99" s="68">
        <f>Table22452368910[[#This Row],[PEMBULATAN]]*O99</f>
        <v>108790</v>
      </c>
    </row>
    <row r="100" spans="1:16" ht="39" customHeight="1" x14ac:dyDescent="0.2">
      <c r="A100" s="94"/>
      <c r="B100" s="79"/>
      <c r="C100" s="77" t="s">
        <v>752</v>
      </c>
      <c r="D100" s="82" t="s">
        <v>55</v>
      </c>
      <c r="E100" s="13">
        <v>44418</v>
      </c>
      <c r="F100" s="80" t="s">
        <v>170</v>
      </c>
      <c r="G100" s="13">
        <v>44421</v>
      </c>
      <c r="H100" s="81" t="s">
        <v>803</v>
      </c>
      <c r="I100" s="16">
        <v>37</v>
      </c>
      <c r="J100" s="16">
        <v>10</v>
      </c>
      <c r="K100" s="16">
        <v>10</v>
      </c>
      <c r="L100" s="16">
        <v>15</v>
      </c>
      <c r="M100" s="87">
        <v>0.92500000000000004</v>
      </c>
      <c r="N100" s="76">
        <v>15</v>
      </c>
      <c r="O100" s="67">
        <v>2530</v>
      </c>
      <c r="P100" s="68">
        <f>Table22452368910[[#This Row],[PEMBULATAN]]*O100</f>
        <v>37950</v>
      </c>
    </row>
    <row r="101" spans="1:16" ht="39" customHeight="1" x14ac:dyDescent="0.2">
      <c r="A101" s="94"/>
      <c r="B101" s="79"/>
      <c r="C101" s="77" t="s">
        <v>753</v>
      </c>
      <c r="D101" s="82" t="s">
        <v>55</v>
      </c>
      <c r="E101" s="13">
        <v>44418</v>
      </c>
      <c r="F101" s="80" t="s">
        <v>170</v>
      </c>
      <c r="G101" s="13">
        <v>44421</v>
      </c>
      <c r="H101" s="81" t="s">
        <v>803</v>
      </c>
      <c r="I101" s="16">
        <v>103</v>
      </c>
      <c r="J101" s="16">
        <v>62</v>
      </c>
      <c r="K101" s="16">
        <v>38</v>
      </c>
      <c r="L101" s="16">
        <v>6</v>
      </c>
      <c r="M101" s="87">
        <v>60.667000000000002</v>
      </c>
      <c r="N101" s="76">
        <v>61</v>
      </c>
      <c r="O101" s="67">
        <v>2530</v>
      </c>
      <c r="P101" s="68">
        <f>Table22452368910[[#This Row],[PEMBULATAN]]*O101</f>
        <v>154330</v>
      </c>
    </row>
    <row r="102" spans="1:16" ht="39" customHeight="1" x14ac:dyDescent="0.2">
      <c r="A102" s="94"/>
      <c r="B102" s="79"/>
      <c r="C102" s="77" t="s">
        <v>754</v>
      </c>
      <c r="D102" s="82" t="s">
        <v>55</v>
      </c>
      <c r="E102" s="13">
        <v>44418</v>
      </c>
      <c r="F102" s="80" t="s">
        <v>170</v>
      </c>
      <c r="G102" s="13">
        <v>44421</v>
      </c>
      <c r="H102" s="81" t="s">
        <v>803</v>
      </c>
      <c r="I102" s="16">
        <v>102</v>
      </c>
      <c r="J102" s="16">
        <v>57</v>
      </c>
      <c r="K102" s="16">
        <v>32</v>
      </c>
      <c r="L102" s="16">
        <v>14</v>
      </c>
      <c r="M102" s="87">
        <v>46.512</v>
      </c>
      <c r="N102" s="76">
        <v>47</v>
      </c>
      <c r="O102" s="67">
        <v>2530</v>
      </c>
      <c r="P102" s="68">
        <f>Table22452368910[[#This Row],[PEMBULATAN]]*O102</f>
        <v>118910</v>
      </c>
    </row>
    <row r="103" spans="1:16" ht="39" customHeight="1" x14ac:dyDescent="0.2">
      <c r="A103" s="94"/>
      <c r="B103" s="79"/>
      <c r="C103" s="77" t="s">
        <v>755</v>
      </c>
      <c r="D103" s="82" t="s">
        <v>55</v>
      </c>
      <c r="E103" s="13">
        <v>44418</v>
      </c>
      <c r="F103" s="80" t="s">
        <v>170</v>
      </c>
      <c r="G103" s="13">
        <v>44421</v>
      </c>
      <c r="H103" s="81" t="s">
        <v>803</v>
      </c>
      <c r="I103" s="16">
        <v>109</v>
      </c>
      <c r="J103" s="16">
        <v>8</v>
      </c>
      <c r="K103" s="16">
        <v>5</v>
      </c>
      <c r="L103" s="16">
        <v>6</v>
      </c>
      <c r="M103" s="87">
        <v>1.0900000000000001</v>
      </c>
      <c r="N103" s="76">
        <v>6</v>
      </c>
      <c r="O103" s="67">
        <v>2530</v>
      </c>
      <c r="P103" s="68">
        <f>Table22452368910[[#This Row],[PEMBULATAN]]*O103</f>
        <v>15180</v>
      </c>
    </row>
    <row r="104" spans="1:16" ht="39" customHeight="1" x14ac:dyDescent="0.2">
      <c r="A104" s="94"/>
      <c r="B104" s="79"/>
      <c r="C104" s="77" t="s">
        <v>756</v>
      </c>
      <c r="D104" s="82" t="s">
        <v>55</v>
      </c>
      <c r="E104" s="13">
        <v>44418</v>
      </c>
      <c r="F104" s="80" t="s">
        <v>170</v>
      </c>
      <c r="G104" s="13">
        <v>44421</v>
      </c>
      <c r="H104" s="81" t="s">
        <v>803</v>
      </c>
      <c r="I104" s="16">
        <v>53</v>
      </c>
      <c r="J104" s="16">
        <v>27</v>
      </c>
      <c r="K104" s="16">
        <v>22</v>
      </c>
      <c r="L104" s="16">
        <v>3</v>
      </c>
      <c r="M104" s="87">
        <v>7.8704999999999998</v>
      </c>
      <c r="N104" s="76">
        <v>8</v>
      </c>
      <c r="O104" s="67">
        <v>2530</v>
      </c>
      <c r="P104" s="68">
        <f>Table22452368910[[#This Row],[PEMBULATAN]]*O104</f>
        <v>20240</v>
      </c>
    </row>
    <row r="105" spans="1:16" ht="39" customHeight="1" x14ac:dyDescent="0.2">
      <c r="A105" s="94"/>
      <c r="B105" s="79"/>
      <c r="C105" s="77" t="s">
        <v>757</v>
      </c>
      <c r="D105" s="82" t="s">
        <v>55</v>
      </c>
      <c r="E105" s="13">
        <v>44418</v>
      </c>
      <c r="F105" s="80" t="s">
        <v>170</v>
      </c>
      <c r="G105" s="13">
        <v>44421</v>
      </c>
      <c r="H105" s="81" t="s">
        <v>803</v>
      </c>
      <c r="I105" s="16">
        <v>93</v>
      </c>
      <c r="J105" s="16">
        <v>64</v>
      </c>
      <c r="K105" s="16">
        <v>39</v>
      </c>
      <c r="L105" s="16">
        <v>5</v>
      </c>
      <c r="M105" s="87">
        <v>58.031999999999996</v>
      </c>
      <c r="N105" s="76">
        <v>58</v>
      </c>
      <c r="O105" s="67">
        <v>2530</v>
      </c>
      <c r="P105" s="68">
        <f>Table22452368910[[#This Row],[PEMBULATAN]]*O105</f>
        <v>146740</v>
      </c>
    </row>
    <row r="106" spans="1:16" ht="39" customHeight="1" x14ac:dyDescent="0.2">
      <c r="A106" s="94"/>
      <c r="B106" s="79"/>
      <c r="C106" s="77" t="s">
        <v>758</v>
      </c>
      <c r="D106" s="82" t="s">
        <v>55</v>
      </c>
      <c r="E106" s="13">
        <v>44418</v>
      </c>
      <c r="F106" s="80" t="s">
        <v>170</v>
      </c>
      <c r="G106" s="13">
        <v>44421</v>
      </c>
      <c r="H106" s="81" t="s">
        <v>803</v>
      </c>
      <c r="I106" s="16">
        <v>56</v>
      </c>
      <c r="J106" s="16">
        <v>46</v>
      </c>
      <c r="K106" s="16">
        <v>17</v>
      </c>
      <c r="L106" s="16">
        <v>14</v>
      </c>
      <c r="M106" s="87">
        <v>10.948</v>
      </c>
      <c r="N106" s="76">
        <v>14</v>
      </c>
      <c r="O106" s="67">
        <v>2530</v>
      </c>
      <c r="P106" s="68">
        <f>Table22452368910[[#This Row],[PEMBULATAN]]*O106</f>
        <v>35420</v>
      </c>
    </row>
    <row r="107" spans="1:16" ht="39" customHeight="1" x14ac:dyDescent="0.2">
      <c r="A107" s="94"/>
      <c r="B107" s="79"/>
      <c r="C107" s="77" t="s">
        <v>759</v>
      </c>
      <c r="D107" s="82" t="s">
        <v>55</v>
      </c>
      <c r="E107" s="13">
        <v>44418</v>
      </c>
      <c r="F107" s="80" t="s">
        <v>170</v>
      </c>
      <c r="G107" s="13">
        <v>44421</v>
      </c>
      <c r="H107" s="81" t="s">
        <v>803</v>
      </c>
      <c r="I107" s="16">
        <v>104</v>
      </c>
      <c r="J107" s="16">
        <v>59</v>
      </c>
      <c r="K107" s="16">
        <v>37</v>
      </c>
      <c r="L107" s="16">
        <v>19</v>
      </c>
      <c r="M107" s="87">
        <v>56.758000000000003</v>
      </c>
      <c r="N107" s="76">
        <v>57</v>
      </c>
      <c r="O107" s="67">
        <v>2530</v>
      </c>
      <c r="P107" s="68">
        <f>Table22452368910[[#This Row],[PEMBULATAN]]*O107</f>
        <v>144210</v>
      </c>
    </row>
    <row r="108" spans="1:16" ht="39" customHeight="1" x14ac:dyDescent="0.2">
      <c r="A108" s="94"/>
      <c r="B108" s="79"/>
      <c r="C108" s="77" t="s">
        <v>760</v>
      </c>
      <c r="D108" s="82" t="s">
        <v>55</v>
      </c>
      <c r="E108" s="13">
        <v>44418</v>
      </c>
      <c r="F108" s="80" t="s">
        <v>170</v>
      </c>
      <c r="G108" s="13">
        <v>44421</v>
      </c>
      <c r="H108" s="81" t="s">
        <v>803</v>
      </c>
      <c r="I108" s="16">
        <v>110</v>
      </c>
      <c r="J108" s="16">
        <v>66</v>
      </c>
      <c r="K108" s="16">
        <v>35</v>
      </c>
      <c r="L108" s="16">
        <v>14</v>
      </c>
      <c r="M108" s="87">
        <v>63.524999999999999</v>
      </c>
      <c r="N108" s="76">
        <v>64</v>
      </c>
      <c r="O108" s="67">
        <v>2530</v>
      </c>
      <c r="P108" s="68">
        <f>Table22452368910[[#This Row],[PEMBULATAN]]*O108</f>
        <v>161920</v>
      </c>
    </row>
    <row r="109" spans="1:16" ht="39" customHeight="1" x14ac:dyDescent="0.2">
      <c r="A109" s="94"/>
      <c r="B109" s="79"/>
      <c r="C109" s="77" t="s">
        <v>761</v>
      </c>
      <c r="D109" s="82" t="s">
        <v>55</v>
      </c>
      <c r="E109" s="13">
        <v>44418</v>
      </c>
      <c r="F109" s="80" t="s">
        <v>170</v>
      </c>
      <c r="G109" s="13">
        <v>44421</v>
      </c>
      <c r="H109" s="81" t="s">
        <v>803</v>
      </c>
      <c r="I109" s="16">
        <v>79</v>
      </c>
      <c r="J109" s="16">
        <v>52</v>
      </c>
      <c r="K109" s="16">
        <v>41</v>
      </c>
      <c r="L109" s="16">
        <v>13</v>
      </c>
      <c r="M109" s="87">
        <v>42.106999999999999</v>
      </c>
      <c r="N109" s="76">
        <v>42</v>
      </c>
      <c r="O109" s="67">
        <v>2530</v>
      </c>
      <c r="P109" s="68">
        <f>Table22452368910[[#This Row],[PEMBULATAN]]*O109</f>
        <v>106260</v>
      </c>
    </row>
    <row r="110" spans="1:16" ht="39" customHeight="1" x14ac:dyDescent="0.2">
      <c r="A110" s="94"/>
      <c r="B110" s="79"/>
      <c r="C110" s="77" t="s">
        <v>762</v>
      </c>
      <c r="D110" s="82" t="s">
        <v>55</v>
      </c>
      <c r="E110" s="13">
        <v>44418</v>
      </c>
      <c r="F110" s="80" t="s">
        <v>170</v>
      </c>
      <c r="G110" s="13">
        <v>44421</v>
      </c>
      <c r="H110" s="81" t="s">
        <v>803</v>
      </c>
      <c r="I110" s="16">
        <v>36</v>
      </c>
      <c r="J110" s="16">
        <v>96</v>
      </c>
      <c r="K110" s="16">
        <v>22</v>
      </c>
      <c r="L110" s="16">
        <v>4</v>
      </c>
      <c r="M110" s="87">
        <v>19.007999999999999</v>
      </c>
      <c r="N110" s="76">
        <v>19</v>
      </c>
      <c r="O110" s="67">
        <v>2530</v>
      </c>
      <c r="P110" s="68">
        <f>Table22452368910[[#This Row],[PEMBULATAN]]*O110</f>
        <v>48070</v>
      </c>
    </row>
    <row r="111" spans="1:16" ht="39" customHeight="1" x14ac:dyDescent="0.2">
      <c r="A111" s="94"/>
      <c r="B111" s="79"/>
      <c r="C111" s="77" t="s">
        <v>763</v>
      </c>
      <c r="D111" s="82" t="s">
        <v>55</v>
      </c>
      <c r="E111" s="13">
        <v>44418</v>
      </c>
      <c r="F111" s="80" t="s">
        <v>170</v>
      </c>
      <c r="G111" s="13">
        <v>44421</v>
      </c>
      <c r="H111" s="81" t="s">
        <v>803</v>
      </c>
      <c r="I111" s="16">
        <v>37</v>
      </c>
      <c r="J111" s="16">
        <v>46</v>
      </c>
      <c r="K111" s="16">
        <v>23</v>
      </c>
      <c r="L111" s="16">
        <v>3</v>
      </c>
      <c r="M111" s="87">
        <v>9.7865000000000002</v>
      </c>
      <c r="N111" s="76">
        <v>10</v>
      </c>
      <c r="O111" s="67">
        <v>2530</v>
      </c>
      <c r="P111" s="68">
        <f>Table22452368910[[#This Row],[PEMBULATAN]]*O111</f>
        <v>25300</v>
      </c>
    </row>
    <row r="112" spans="1:16" ht="39" customHeight="1" x14ac:dyDescent="0.2">
      <c r="A112" s="94"/>
      <c r="B112" s="79"/>
      <c r="C112" s="77" t="s">
        <v>764</v>
      </c>
      <c r="D112" s="82" t="s">
        <v>55</v>
      </c>
      <c r="E112" s="13">
        <v>44418</v>
      </c>
      <c r="F112" s="80" t="s">
        <v>170</v>
      </c>
      <c r="G112" s="13">
        <v>44421</v>
      </c>
      <c r="H112" s="81" t="s">
        <v>803</v>
      </c>
      <c r="I112" s="16">
        <v>102</v>
      </c>
      <c r="J112" s="16">
        <v>62</v>
      </c>
      <c r="K112" s="16">
        <v>49</v>
      </c>
      <c r="L112" s="16">
        <v>3</v>
      </c>
      <c r="M112" s="87">
        <v>77.468999999999994</v>
      </c>
      <c r="N112" s="76">
        <v>78</v>
      </c>
      <c r="O112" s="67">
        <v>2530</v>
      </c>
      <c r="P112" s="68">
        <f>Table22452368910[[#This Row],[PEMBULATAN]]*O112</f>
        <v>197340</v>
      </c>
    </row>
    <row r="113" spans="1:16" ht="39" customHeight="1" x14ac:dyDescent="0.2">
      <c r="A113" s="94"/>
      <c r="B113" s="79"/>
      <c r="C113" s="77" t="s">
        <v>765</v>
      </c>
      <c r="D113" s="82" t="s">
        <v>55</v>
      </c>
      <c r="E113" s="13">
        <v>44418</v>
      </c>
      <c r="F113" s="80" t="s">
        <v>170</v>
      </c>
      <c r="G113" s="13">
        <v>44421</v>
      </c>
      <c r="H113" s="81" t="s">
        <v>803</v>
      </c>
      <c r="I113" s="16">
        <v>100</v>
      </c>
      <c r="J113" s="16">
        <v>59</v>
      </c>
      <c r="K113" s="16">
        <v>46</v>
      </c>
      <c r="L113" s="16">
        <v>7</v>
      </c>
      <c r="M113" s="87">
        <v>67.849999999999994</v>
      </c>
      <c r="N113" s="76">
        <v>68</v>
      </c>
      <c r="O113" s="67">
        <v>2530</v>
      </c>
      <c r="P113" s="68">
        <f>Table22452368910[[#This Row],[PEMBULATAN]]*O113</f>
        <v>172040</v>
      </c>
    </row>
    <row r="114" spans="1:16" ht="39" customHeight="1" x14ac:dyDescent="0.2">
      <c r="A114" s="14"/>
      <c r="B114" s="14"/>
      <c r="C114" s="9" t="s">
        <v>766</v>
      </c>
      <c r="D114" s="80" t="s">
        <v>55</v>
      </c>
      <c r="E114" s="13">
        <v>44418</v>
      </c>
      <c r="F114" s="80" t="s">
        <v>170</v>
      </c>
      <c r="G114" s="13">
        <v>44421</v>
      </c>
      <c r="H114" s="10" t="s">
        <v>803</v>
      </c>
      <c r="I114" s="1">
        <v>76</v>
      </c>
      <c r="J114" s="1">
        <v>19</v>
      </c>
      <c r="K114" s="1">
        <v>22</v>
      </c>
      <c r="L114" s="1">
        <v>2</v>
      </c>
      <c r="M114" s="86">
        <v>7.9420000000000002</v>
      </c>
      <c r="N114" s="8">
        <v>8</v>
      </c>
      <c r="O114" s="67">
        <v>2530</v>
      </c>
      <c r="P114" s="68">
        <f>Table22452368910[[#This Row],[PEMBULATAN]]*O114</f>
        <v>20240</v>
      </c>
    </row>
    <row r="115" spans="1:16" ht="39" customHeight="1" x14ac:dyDescent="0.2">
      <c r="A115" s="14"/>
      <c r="B115" s="14"/>
      <c r="C115" s="77" t="s">
        <v>767</v>
      </c>
      <c r="D115" s="82" t="s">
        <v>55</v>
      </c>
      <c r="E115" s="13">
        <v>44418</v>
      </c>
      <c r="F115" s="80" t="s">
        <v>170</v>
      </c>
      <c r="G115" s="13">
        <v>44421</v>
      </c>
      <c r="H115" s="81" t="s">
        <v>803</v>
      </c>
      <c r="I115" s="16">
        <v>63</v>
      </c>
      <c r="J115" s="16">
        <v>59</v>
      </c>
      <c r="K115" s="16">
        <v>16</v>
      </c>
      <c r="L115" s="16">
        <v>6</v>
      </c>
      <c r="M115" s="87">
        <v>14.868</v>
      </c>
      <c r="N115" s="76">
        <v>15</v>
      </c>
      <c r="O115" s="67">
        <v>2530</v>
      </c>
      <c r="P115" s="68">
        <f>Table22452368910[[#This Row],[PEMBULATAN]]*O115</f>
        <v>37950</v>
      </c>
    </row>
    <row r="116" spans="1:16" ht="39" customHeight="1" x14ac:dyDescent="0.2">
      <c r="A116" s="14"/>
      <c r="B116" s="14"/>
      <c r="C116" s="77" t="s">
        <v>768</v>
      </c>
      <c r="D116" s="82" t="s">
        <v>55</v>
      </c>
      <c r="E116" s="13">
        <v>44418</v>
      </c>
      <c r="F116" s="80" t="s">
        <v>170</v>
      </c>
      <c r="G116" s="13">
        <v>44421</v>
      </c>
      <c r="H116" s="81" t="s">
        <v>803</v>
      </c>
      <c r="I116" s="16">
        <v>86</v>
      </c>
      <c r="J116" s="16">
        <v>45</v>
      </c>
      <c r="K116" s="16">
        <v>34</v>
      </c>
      <c r="L116" s="16">
        <v>29</v>
      </c>
      <c r="M116" s="87">
        <v>32.895000000000003</v>
      </c>
      <c r="N116" s="76">
        <v>33</v>
      </c>
      <c r="O116" s="67">
        <v>2530</v>
      </c>
      <c r="P116" s="68">
        <f>Table22452368910[[#This Row],[PEMBULATAN]]*O116</f>
        <v>83490</v>
      </c>
    </row>
    <row r="117" spans="1:16" ht="39" customHeight="1" x14ac:dyDescent="0.2">
      <c r="A117" s="14"/>
      <c r="B117" s="14"/>
      <c r="C117" s="77" t="s">
        <v>769</v>
      </c>
      <c r="D117" s="82" t="s">
        <v>55</v>
      </c>
      <c r="E117" s="13">
        <v>44418</v>
      </c>
      <c r="F117" s="80" t="s">
        <v>170</v>
      </c>
      <c r="G117" s="13">
        <v>44421</v>
      </c>
      <c r="H117" s="81" t="s">
        <v>803</v>
      </c>
      <c r="I117" s="16">
        <v>102</v>
      </c>
      <c r="J117" s="16">
        <v>43</v>
      </c>
      <c r="K117" s="16">
        <v>83</v>
      </c>
      <c r="L117" s="16">
        <v>11</v>
      </c>
      <c r="M117" s="87">
        <v>91.009500000000003</v>
      </c>
      <c r="N117" s="76">
        <v>91</v>
      </c>
      <c r="O117" s="67">
        <v>2530</v>
      </c>
      <c r="P117" s="68">
        <f>Table22452368910[[#This Row],[PEMBULATAN]]*O117</f>
        <v>230230</v>
      </c>
    </row>
    <row r="118" spans="1:16" ht="39" customHeight="1" x14ac:dyDescent="0.2">
      <c r="A118" s="14"/>
      <c r="B118" s="14"/>
      <c r="C118" s="77" t="s">
        <v>770</v>
      </c>
      <c r="D118" s="82" t="s">
        <v>55</v>
      </c>
      <c r="E118" s="13">
        <v>44418</v>
      </c>
      <c r="F118" s="80" t="s">
        <v>170</v>
      </c>
      <c r="G118" s="13">
        <v>44421</v>
      </c>
      <c r="H118" s="81" t="s">
        <v>803</v>
      </c>
      <c r="I118" s="16">
        <v>70</v>
      </c>
      <c r="J118" s="16">
        <v>34</v>
      </c>
      <c r="K118" s="16">
        <v>47</v>
      </c>
      <c r="L118" s="16">
        <v>23</v>
      </c>
      <c r="M118" s="87">
        <v>27.965</v>
      </c>
      <c r="N118" s="76">
        <v>28</v>
      </c>
      <c r="O118" s="67">
        <v>2530</v>
      </c>
      <c r="P118" s="68">
        <f>Table22452368910[[#This Row],[PEMBULATAN]]*O118</f>
        <v>70840</v>
      </c>
    </row>
    <row r="119" spans="1:16" ht="39" customHeight="1" x14ac:dyDescent="0.2">
      <c r="A119" s="14"/>
      <c r="B119" s="14"/>
      <c r="C119" s="77" t="s">
        <v>771</v>
      </c>
      <c r="D119" s="82" t="s">
        <v>55</v>
      </c>
      <c r="E119" s="13">
        <v>44418</v>
      </c>
      <c r="F119" s="80" t="s">
        <v>170</v>
      </c>
      <c r="G119" s="13">
        <v>44421</v>
      </c>
      <c r="H119" s="81" t="s">
        <v>803</v>
      </c>
      <c r="I119" s="16">
        <v>67</v>
      </c>
      <c r="J119" s="16">
        <v>34</v>
      </c>
      <c r="K119" s="16">
        <v>14</v>
      </c>
      <c r="L119" s="16">
        <v>10</v>
      </c>
      <c r="M119" s="87">
        <v>7.9729999999999999</v>
      </c>
      <c r="N119" s="76">
        <v>10</v>
      </c>
      <c r="O119" s="67">
        <v>2530</v>
      </c>
      <c r="P119" s="68">
        <f>Table22452368910[[#This Row],[PEMBULATAN]]*O119</f>
        <v>25300</v>
      </c>
    </row>
    <row r="120" spans="1:16" ht="39" customHeight="1" x14ac:dyDescent="0.2">
      <c r="A120" s="14"/>
      <c r="B120" s="14"/>
      <c r="C120" s="77" t="s">
        <v>772</v>
      </c>
      <c r="D120" s="82" t="s">
        <v>55</v>
      </c>
      <c r="E120" s="13">
        <v>44418</v>
      </c>
      <c r="F120" s="80" t="s">
        <v>170</v>
      </c>
      <c r="G120" s="13">
        <v>44421</v>
      </c>
      <c r="H120" s="81" t="s">
        <v>803</v>
      </c>
      <c r="I120" s="16">
        <v>38</v>
      </c>
      <c r="J120" s="16">
        <v>28</v>
      </c>
      <c r="K120" s="16">
        <v>17</v>
      </c>
      <c r="L120" s="16">
        <v>14</v>
      </c>
      <c r="M120" s="87">
        <v>4.5220000000000002</v>
      </c>
      <c r="N120" s="76">
        <v>14</v>
      </c>
      <c r="O120" s="67">
        <v>2530</v>
      </c>
      <c r="P120" s="68">
        <f>Table22452368910[[#This Row],[PEMBULATAN]]*O120</f>
        <v>35420</v>
      </c>
    </row>
    <row r="121" spans="1:16" ht="39" customHeight="1" x14ac:dyDescent="0.2">
      <c r="A121" s="14"/>
      <c r="B121" s="14"/>
      <c r="C121" s="77" t="s">
        <v>773</v>
      </c>
      <c r="D121" s="82" t="s">
        <v>55</v>
      </c>
      <c r="E121" s="13">
        <v>44418</v>
      </c>
      <c r="F121" s="80" t="s">
        <v>170</v>
      </c>
      <c r="G121" s="13">
        <v>44421</v>
      </c>
      <c r="H121" s="81" t="s">
        <v>803</v>
      </c>
      <c r="I121" s="16">
        <v>38</v>
      </c>
      <c r="J121" s="16">
        <v>43</v>
      </c>
      <c r="K121" s="16">
        <v>30</v>
      </c>
      <c r="L121" s="16">
        <v>24</v>
      </c>
      <c r="M121" s="87">
        <v>12.255000000000001</v>
      </c>
      <c r="N121" s="76">
        <v>24</v>
      </c>
      <c r="O121" s="67">
        <v>2530</v>
      </c>
      <c r="P121" s="68">
        <f>Table22452368910[[#This Row],[PEMBULATAN]]*O121</f>
        <v>60720</v>
      </c>
    </row>
    <row r="122" spans="1:16" ht="39" customHeight="1" x14ac:dyDescent="0.2">
      <c r="A122" s="14"/>
      <c r="B122" s="14"/>
      <c r="C122" s="77" t="s">
        <v>774</v>
      </c>
      <c r="D122" s="82" t="s">
        <v>55</v>
      </c>
      <c r="E122" s="13">
        <v>44418</v>
      </c>
      <c r="F122" s="80" t="s">
        <v>170</v>
      </c>
      <c r="G122" s="13">
        <v>44421</v>
      </c>
      <c r="H122" s="81" t="s">
        <v>803</v>
      </c>
      <c r="I122" s="16">
        <v>43</v>
      </c>
      <c r="J122" s="16">
        <v>87</v>
      </c>
      <c r="K122" s="16">
        <v>46</v>
      </c>
      <c r="L122" s="16">
        <v>13</v>
      </c>
      <c r="M122" s="87">
        <v>43.021500000000003</v>
      </c>
      <c r="N122" s="76">
        <v>43</v>
      </c>
      <c r="O122" s="67">
        <v>2530</v>
      </c>
      <c r="P122" s="68">
        <f>Table22452368910[[#This Row],[PEMBULATAN]]*O122</f>
        <v>108790</v>
      </c>
    </row>
    <row r="123" spans="1:16" ht="39" customHeight="1" x14ac:dyDescent="0.2">
      <c r="A123" s="14"/>
      <c r="B123" s="14"/>
      <c r="C123" s="77" t="s">
        <v>775</v>
      </c>
      <c r="D123" s="82" t="s">
        <v>55</v>
      </c>
      <c r="E123" s="13">
        <v>44418</v>
      </c>
      <c r="F123" s="80" t="s">
        <v>170</v>
      </c>
      <c r="G123" s="13">
        <v>44421</v>
      </c>
      <c r="H123" s="81" t="s">
        <v>803</v>
      </c>
      <c r="I123" s="16">
        <v>45</v>
      </c>
      <c r="J123" s="16">
        <v>12</v>
      </c>
      <c r="K123" s="16">
        <v>13</v>
      </c>
      <c r="L123" s="16">
        <v>5</v>
      </c>
      <c r="M123" s="87">
        <v>1.7549999999999999</v>
      </c>
      <c r="N123" s="76">
        <v>5</v>
      </c>
      <c r="O123" s="67">
        <v>2530</v>
      </c>
      <c r="P123" s="68">
        <f>Table22452368910[[#This Row],[PEMBULATAN]]*O123</f>
        <v>12650</v>
      </c>
    </row>
    <row r="124" spans="1:16" ht="39" customHeight="1" x14ac:dyDescent="0.2">
      <c r="A124" s="14"/>
      <c r="B124" s="14"/>
      <c r="C124" s="77" t="s">
        <v>776</v>
      </c>
      <c r="D124" s="82" t="s">
        <v>55</v>
      </c>
      <c r="E124" s="13">
        <v>44418</v>
      </c>
      <c r="F124" s="80" t="s">
        <v>170</v>
      </c>
      <c r="G124" s="13">
        <v>44421</v>
      </c>
      <c r="H124" s="81" t="s">
        <v>803</v>
      </c>
      <c r="I124" s="16">
        <v>49</v>
      </c>
      <c r="J124" s="16">
        <v>46</v>
      </c>
      <c r="K124" s="16">
        <v>13</v>
      </c>
      <c r="L124" s="16">
        <v>1</v>
      </c>
      <c r="M124" s="87">
        <v>7.3254999999999999</v>
      </c>
      <c r="N124" s="76">
        <v>8</v>
      </c>
      <c r="O124" s="67">
        <v>2530</v>
      </c>
      <c r="P124" s="68">
        <f>Table22452368910[[#This Row],[PEMBULATAN]]*O124</f>
        <v>20240</v>
      </c>
    </row>
    <row r="125" spans="1:16" ht="39" customHeight="1" x14ac:dyDescent="0.2">
      <c r="A125" s="14"/>
      <c r="B125" s="14"/>
      <c r="C125" s="77" t="s">
        <v>777</v>
      </c>
      <c r="D125" s="82" t="s">
        <v>55</v>
      </c>
      <c r="E125" s="13">
        <v>44418</v>
      </c>
      <c r="F125" s="80" t="s">
        <v>170</v>
      </c>
      <c r="G125" s="13">
        <v>44421</v>
      </c>
      <c r="H125" s="81" t="s">
        <v>803</v>
      </c>
      <c r="I125" s="16">
        <v>64</v>
      </c>
      <c r="J125" s="16">
        <v>38</v>
      </c>
      <c r="K125" s="16">
        <v>29</v>
      </c>
      <c r="L125" s="16">
        <v>8</v>
      </c>
      <c r="M125" s="87">
        <v>17.632000000000001</v>
      </c>
      <c r="N125" s="76">
        <v>18</v>
      </c>
      <c r="O125" s="67">
        <v>2530</v>
      </c>
      <c r="P125" s="68">
        <f>Table22452368910[[#This Row],[PEMBULATAN]]*O125</f>
        <v>45540</v>
      </c>
    </row>
    <row r="126" spans="1:16" ht="39" customHeight="1" x14ac:dyDescent="0.2">
      <c r="A126" s="14"/>
      <c r="B126" s="14"/>
      <c r="C126" s="77" t="s">
        <v>778</v>
      </c>
      <c r="D126" s="82" t="s">
        <v>55</v>
      </c>
      <c r="E126" s="13">
        <v>44418</v>
      </c>
      <c r="F126" s="80" t="s">
        <v>170</v>
      </c>
      <c r="G126" s="13">
        <v>44421</v>
      </c>
      <c r="H126" s="81" t="s">
        <v>803</v>
      </c>
      <c r="I126" s="16">
        <v>104</v>
      </c>
      <c r="J126" s="16">
        <v>34</v>
      </c>
      <c r="K126" s="16">
        <v>35</v>
      </c>
      <c r="L126" s="16">
        <v>3</v>
      </c>
      <c r="M126" s="87">
        <v>30.94</v>
      </c>
      <c r="N126" s="76">
        <v>31</v>
      </c>
      <c r="O126" s="67">
        <v>2530</v>
      </c>
      <c r="P126" s="68">
        <f>Table22452368910[[#This Row],[PEMBULATAN]]*O126</f>
        <v>78430</v>
      </c>
    </row>
    <row r="127" spans="1:16" ht="39" customHeight="1" x14ac:dyDescent="0.2">
      <c r="A127" s="14"/>
      <c r="B127" s="14"/>
      <c r="C127" s="77" t="s">
        <v>779</v>
      </c>
      <c r="D127" s="82" t="s">
        <v>55</v>
      </c>
      <c r="E127" s="13">
        <v>44418</v>
      </c>
      <c r="F127" s="80" t="s">
        <v>170</v>
      </c>
      <c r="G127" s="13">
        <v>44421</v>
      </c>
      <c r="H127" s="81" t="s">
        <v>803</v>
      </c>
      <c r="I127" s="16">
        <v>61</v>
      </c>
      <c r="J127" s="16">
        <v>47</v>
      </c>
      <c r="K127" s="16">
        <v>34</v>
      </c>
      <c r="L127" s="16">
        <v>16</v>
      </c>
      <c r="M127" s="87">
        <v>24.369499999999999</v>
      </c>
      <c r="N127" s="76">
        <v>25</v>
      </c>
      <c r="O127" s="67">
        <v>2530</v>
      </c>
      <c r="P127" s="68">
        <f>Table22452368910[[#This Row],[PEMBULATAN]]*O127</f>
        <v>63250</v>
      </c>
    </row>
    <row r="128" spans="1:16" ht="39" customHeight="1" x14ac:dyDescent="0.2">
      <c r="A128" s="14"/>
      <c r="B128" s="14"/>
      <c r="C128" s="77" t="s">
        <v>780</v>
      </c>
      <c r="D128" s="82" t="s">
        <v>55</v>
      </c>
      <c r="E128" s="13">
        <v>44418</v>
      </c>
      <c r="F128" s="80" t="s">
        <v>170</v>
      </c>
      <c r="G128" s="13">
        <v>44421</v>
      </c>
      <c r="H128" s="81" t="s">
        <v>803</v>
      </c>
      <c r="I128" s="16">
        <v>117</v>
      </c>
      <c r="J128" s="16">
        <v>22</v>
      </c>
      <c r="K128" s="16">
        <v>4</v>
      </c>
      <c r="L128" s="16">
        <v>4</v>
      </c>
      <c r="M128" s="87">
        <v>2.5739999999999998</v>
      </c>
      <c r="N128" s="76">
        <v>4</v>
      </c>
      <c r="O128" s="67">
        <v>2530</v>
      </c>
      <c r="P128" s="68">
        <f>Table22452368910[[#This Row],[PEMBULATAN]]*O128</f>
        <v>10120</v>
      </c>
    </row>
    <row r="129" spans="1:16" ht="39" customHeight="1" x14ac:dyDescent="0.2">
      <c r="A129" s="14"/>
      <c r="B129" s="14"/>
      <c r="C129" s="77" t="s">
        <v>781</v>
      </c>
      <c r="D129" s="82" t="s">
        <v>55</v>
      </c>
      <c r="E129" s="13">
        <v>44418</v>
      </c>
      <c r="F129" s="80" t="s">
        <v>170</v>
      </c>
      <c r="G129" s="13">
        <v>44421</v>
      </c>
      <c r="H129" s="81" t="s">
        <v>803</v>
      </c>
      <c r="I129" s="16">
        <v>126</v>
      </c>
      <c r="J129" s="16">
        <v>11</v>
      </c>
      <c r="K129" s="16">
        <v>6</v>
      </c>
      <c r="L129" s="16">
        <v>20</v>
      </c>
      <c r="M129" s="87">
        <v>2.0790000000000002</v>
      </c>
      <c r="N129" s="76">
        <v>20</v>
      </c>
      <c r="O129" s="67">
        <v>2530</v>
      </c>
      <c r="P129" s="68">
        <f>Table22452368910[[#This Row],[PEMBULATAN]]*O129</f>
        <v>50600</v>
      </c>
    </row>
    <row r="130" spans="1:16" ht="39" customHeight="1" x14ac:dyDescent="0.2">
      <c r="A130" s="14"/>
      <c r="B130" s="14"/>
      <c r="C130" s="77" t="s">
        <v>782</v>
      </c>
      <c r="D130" s="82" t="s">
        <v>55</v>
      </c>
      <c r="E130" s="13">
        <v>44418</v>
      </c>
      <c r="F130" s="80" t="s">
        <v>170</v>
      </c>
      <c r="G130" s="13">
        <v>44421</v>
      </c>
      <c r="H130" s="81" t="s">
        <v>803</v>
      </c>
      <c r="I130" s="16">
        <v>90</v>
      </c>
      <c r="J130" s="16">
        <v>32</v>
      </c>
      <c r="K130" s="16">
        <v>6</v>
      </c>
      <c r="L130" s="16">
        <v>3</v>
      </c>
      <c r="M130" s="87">
        <v>4.32</v>
      </c>
      <c r="N130" s="76">
        <v>5</v>
      </c>
      <c r="O130" s="67">
        <v>2530</v>
      </c>
      <c r="P130" s="68">
        <f>Table22452368910[[#This Row],[PEMBULATAN]]*O130</f>
        <v>12650</v>
      </c>
    </row>
    <row r="131" spans="1:16" ht="39" customHeight="1" x14ac:dyDescent="0.2">
      <c r="A131" s="14"/>
      <c r="B131" s="14"/>
      <c r="C131" s="77" t="s">
        <v>783</v>
      </c>
      <c r="D131" s="82" t="s">
        <v>55</v>
      </c>
      <c r="E131" s="13">
        <v>44418</v>
      </c>
      <c r="F131" s="80" t="s">
        <v>170</v>
      </c>
      <c r="G131" s="13">
        <v>44421</v>
      </c>
      <c r="H131" s="81" t="s">
        <v>803</v>
      </c>
      <c r="I131" s="16">
        <v>90</v>
      </c>
      <c r="J131" s="16">
        <v>40</v>
      </c>
      <c r="K131" s="16">
        <v>9</v>
      </c>
      <c r="L131" s="16">
        <v>1</v>
      </c>
      <c r="M131" s="87">
        <v>8.1</v>
      </c>
      <c r="N131" s="76">
        <v>8</v>
      </c>
      <c r="O131" s="67">
        <v>2530</v>
      </c>
      <c r="P131" s="68">
        <f>Table22452368910[[#This Row],[PEMBULATAN]]*O131</f>
        <v>20240</v>
      </c>
    </row>
    <row r="132" spans="1:16" ht="39" customHeight="1" x14ac:dyDescent="0.2">
      <c r="A132" s="14"/>
      <c r="B132" s="14"/>
      <c r="C132" s="77" t="s">
        <v>784</v>
      </c>
      <c r="D132" s="82" t="s">
        <v>55</v>
      </c>
      <c r="E132" s="13">
        <v>44418</v>
      </c>
      <c r="F132" s="80" t="s">
        <v>170</v>
      </c>
      <c r="G132" s="13">
        <v>44421</v>
      </c>
      <c r="H132" s="81" t="s">
        <v>803</v>
      </c>
      <c r="I132" s="16">
        <v>125</v>
      </c>
      <c r="J132" s="16">
        <v>10</v>
      </c>
      <c r="K132" s="16">
        <v>34</v>
      </c>
      <c r="L132" s="16">
        <v>1</v>
      </c>
      <c r="M132" s="87">
        <v>10.625</v>
      </c>
      <c r="N132" s="76">
        <v>11</v>
      </c>
      <c r="O132" s="67">
        <v>2530</v>
      </c>
      <c r="P132" s="68">
        <f>Table22452368910[[#This Row],[PEMBULATAN]]*O132</f>
        <v>27830</v>
      </c>
    </row>
    <row r="133" spans="1:16" ht="39" customHeight="1" x14ac:dyDescent="0.2">
      <c r="A133" s="14"/>
      <c r="B133" s="14"/>
      <c r="C133" s="77" t="s">
        <v>785</v>
      </c>
      <c r="D133" s="82" t="s">
        <v>55</v>
      </c>
      <c r="E133" s="13">
        <v>44418</v>
      </c>
      <c r="F133" s="80" t="s">
        <v>170</v>
      </c>
      <c r="G133" s="13">
        <v>44421</v>
      </c>
      <c r="H133" s="81" t="s">
        <v>803</v>
      </c>
      <c r="I133" s="16">
        <v>77</v>
      </c>
      <c r="J133" s="16">
        <v>11</v>
      </c>
      <c r="K133" s="16">
        <v>10</v>
      </c>
      <c r="L133" s="16">
        <v>3</v>
      </c>
      <c r="M133" s="87">
        <v>2.1175000000000002</v>
      </c>
      <c r="N133" s="76">
        <v>3</v>
      </c>
      <c r="O133" s="67">
        <v>2530</v>
      </c>
      <c r="P133" s="68">
        <f>Table22452368910[[#This Row],[PEMBULATAN]]*O133</f>
        <v>7590</v>
      </c>
    </row>
    <row r="134" spans="1:16" ht="39" customHeight="1" x14ac:dyDescent="0.2">
      <c r="A134" s="14"/>
      <c r="B134" s="14"/>
      <c r="C134" s="77" t="s">
        <v>786</v>
      </c>
      <c r="D134" s="82" t="s">
        <v>55</v>
      </c>
      <c r="E134" s="13">
        <v>44418</v>
      </c>
      <c r="F134" s="80" t="s">
        <v>170</v>
      </c>
      <c r="G134" s="13">
        <v>44421</v>
      </c>
      <c r="H134" s="81" t="s">
        <v>803</v>
      </c>
      <c r="I134" s="16">
        <v>47</v>
      </c>
      <c r="J134" s="16">
        <v>47</v>
      </c>
      <c r="K134" s="16">
        <v>33</v>
      </c>
      <c r="L134" s="16">
        <v>4</v>
      </c>
      <c r="M134" s="87">
        <v>18.224250000000001</v>
      </c>
      <c r="N134" s="76">
        <v>18</v>
      </c>
      <c r="O134" s="67">
        <v>2530</v>
      </c>
      <c r="P134" s="68">
        <f>Table22452368910[[#This Row],[PEMBULATAN]]*O134</f>
        <v>45540</v>
      </c>
    </row>
    <row r="135" spans="1:16" ht="39" customHeight="1" x14ac:dyDescent="0.2">
      <c r="A135" s="14"/>
      <c r="B135" s="14"/>
      <c r="C135" s="77" t="s">
        <v>787</v>
      </c>
      <c r="D135" s="82" t="s">
        <v>55</v>
      </c>
      <c r="E135" s="13">
        <v>44418</v>
      </c>
      <c r="F135" s="80" t="s">
        <v>170</v>
      </c>
      <c r="G135" s="13">
        <v>44421</v>
      </c>
      <c r="H135" s="81" t="s">
        <v>803</v>
      </c>
      <c r="I135" s="16">
        <v>43</v>
      </c>
      <c r="J135" s="16">
        <v>34</v>
      </c>
      <c r="K135" s="16">
        <v>59</v>
      </c>
      <c r="L135" s="16">
        <v>15</v>
      </c>
      <c r="M135" s="87">
        <v>21.564499999999999</v>
      </c>
      <c r="N135" s="76">
        <v>22</v>
      </c>
      <c r="O135" s="67">
        <v>2530</v>
      </c>
      <c r="P135" s="68">
        <f>Table22452368910[[#This Row],[PEMBULATAN]]*O135</f>
        <v>55660</v>
      </c>
    </row>
    <row r="136" spans="1:16" ht="39" customHeight="1" x14ac:dyDescent="0.2">
      <c r="A136" s="14"/>
      <c r="B136" s="14"/>
      <c r="C136" s="77" t="s">
        <v>788</v>
      </c>
      <c r="D136" s="82" t="s">
        <v>55</v>
      </c>
      <c r="E136" s="13">
        <v>44418</v>
      </c>
      <c r="F136" s="80" t="s">
        <v>170</v>
      </c>
      <c r="G136" s="13">
        <v>44421</v>
      </c>
      <c r="H136" s="81" t="s">
        <v>803</v>
      </c>
      <c r="I136" s="16">
        <v>9</v>
      </c>
      <c r="J136" s="16">
        <v>29</v>
      </c>
      <c r="K136" s="16">
        <v>9</v>
      </c>
      <c r="L136" s="16">
        <v>10</v>
      </c>
      <c r="M136" s="87">
        <v>0.58725000000000005</v>
      </c>
      <c r="N136" s="76">
        <v>10</v>
      </c>
      <c r="O136" s="67">
        <v>2530</v>
      </c>
      <c r="P136" s="68">
        <f>Table22452368910[[#This Row],[PEMBULATAN]]*O136</f>
        <v>25300</v>
      </c>
    </row>
    <row r="137" spans="1:16" ht="39" customHeight="1" x14ac:dyDescent="0.2">
      <c r="A137" s="14"/>
      <c r="B137" s="14"/>
      <c r="C137" s="77" t="s">
        <v>789</v>
      </c>
      <c r="D137" s="82" t="s">
        <v>55</v>
      </c>
      <c r="E137" s="13">
        <v>44418</v>
      </c>
      <c r="F137" s="80" t="s">
        <v>170</v>
      </c>
      <c r="G137" s="13">
        <v>44421</v>
      </c>
      <c r="H137" s="81" t="s">
        <v>803</v>
      </c>
      <c r="I137" s="16">
        <v>69</v>
      </c>
      <c r="J137" s="16">
        <v>40</v>
      </c>
      <c r="K137" s="16">
        <v>34</v>
      </c>
      <c r="L137" s="16">
        <v>19</v>
      </c>
      <c r="M137" s="87">
        <v>23.46</v>
      </c>
      <c r="N137" s="76">
        <v>24</v>
      </c>
      <c r="O137" s="67">
        <v>2530</v>
      </c>
      <c r="P137" s="68">
        <f>Table22452368910[[#This Row],[PEMBULATAN]]*O137</f>
        <v>60720</v>
      </c>
    </row>
    <row r="138" spans="1:16" ht="39" customHeight="1" x14ac:dyDescent="0.2">
      <c r="A138" s="14"/>
      <c r="B138" s="14"/>
      <c r="C138" s="77" t="s">
        <v>790</v>
      </c>
      <c r="D138" s="82" t="s">
        <v>55</v>
      </c>
      <c r="E138" s="13">
        <v>44418</v>
      </c>
      <c r="F138" s="80" t="s">
        <v>170</v>
      </c>
      <c r="G138" s="13">
        <v>44421</v>
      </c>
      <c r="H138" s="81" t="s">
        <v>803</v>
      </c>
      <c r="I138" s="16">
        <v>106</v>
      </c>
      <c r="J138" s="16">
        <v>27</v>
      </c>
      <c r="K138" s="16">
        <v>7</v>
      </c>
      <c r="L138" s="16">
        <v>13</v>
      </c>
      <c r="M138" s="87">
        <v>5.0084999999999997</v>
      </c>
      <c r="N138" s="76">
        <v>13</v>
      </c>
      <c r="O138" s="67">
        <v>2530</v>
      </c>
      <c r="P138" s="68">
        <f>Table22452368910[[#This Row],[PEMBULATAN]]*O138</f>
        <v>32890</v>
      </c>
    </row>
    <row r="139" spans="1:16" ht="39" customHeight="1" x14ac:dyDescent="0.2">
      <c r="A139" s="14"/>
      <c r="B139" s="14"/>
      <c r="C139" s="77" t="s">
        <v>791</v>
      </c>
      <c r="D139" s="82" t="s">
        <v>55</v>
      </c>
      <c r="E139" s="13">
        <v>44418</v>
      </c>
      <c r="F139" s="80" t="s">
        <v>170</v>
      </c>
      <c r="G139" s="13">
        <v>44421</v>
      </c>
      <c r="H139" s="81" t="s">
        <v>803</v>
      </c>
      <c r="I139" s="16">
        <v>107</v>
      </c>
      <c r="J139" s="16">
        <v>24</v>
      </c>
      <c r="K139" s="16">
        <v>9</v>
      </c>
      <c r="L139" s="16">
        <v>22</v>
      </c>
      <c r="M139" s="87">
        <v>5.7779999999999996</v>
      </c>
      <c r="N139" s="76">
        <v>22</v>
      </c>
      <c r="O139" s="67">
        <v>2530</v>
      </c>
      <c r="P139" s="68">
        <f>Table22452368910[[#This Row],[PEMBULATAN]]*O139</f>
        <v>55660</v>
      </c>
    </row>
    <row r="140" spans="1:16" ht="39" customHeight="1" x14ac:dyDescent="0.2">
      <c r="A140" s="14"/>
      <c r="B140" s="14"/>
      <c r="C140" s="77" t="s">
        <v>792</v>
      </c>
      <c r="D140" s="82" t="s">
        <v>55</v>
      </c>
      <c r="E140" s="13">
        <v>44418</v>
      </c>
      <c r="F140" s="80" t="s">
        <v>170</v>
      </c>
      <c r="G140" s="13">
        <v>44421</v>
      </c>
      <c r="H140" s="81" t="s">
        <v>803</v>
      </c>
      <c r="I140" s="16">
        <v>104</v>
      </c>
      <c r="J140" s="16">
        <v>27</v>
      </c>
      <c r="K140" s="16">
        <v>14</v>
      </c>
      <c r="L140" s="16">
        <v>4</v>
      </c>
      <c r="M140" s="87">
        <v>9.8279999999999994</v>
      </c>
      <c r="N140" s="76">
        <v>10</v>
      </c>
      <c r="O140" s="67">
        <v>2530</v>
      </c>
      <c r="P140" s="68">
        <f>Table22452368910[[#This Row],[PEMBULATAN]]*O140</f>
        <v>25300</v>
      </c>
    </row>
    <row r="141" spans="1:16" ht="39" customHeight="1" x14ac:dyDescent="0.2">
      <c r="A141" s="14"/>
      <c r="B141" s="14"/>
      <c r="C141" s="77" t="s">
        <v>793</v>
      </c>
      <c r="D141" s="82" t="s">
        <v>55</v>
      </c>
      <c r="E141" s="13">
        <v>44418</v>
      </c>
      <c r="F141" s="80" t="s">
        <v>170</v>
      </c>
      <c r="G141" s="13">
        <v>44421</v>
      </c>
      <c r="H141" s="81" t="s">
        <v>803</v>
      </c>
      <c r="I141" s="16">
        <v>179</v>
      </c>
      <c r="J141" s="16">
        <v>25</v>
      </c>
      <c r="K141" s="16">
        <v>14</v>
      </c>
      <c r="L141" s="16">
        <v>1</v>
      </c>
      <c r="M141" s="87">
        <v>15.6625</v>
      </c>
      <c r="N141" s="76">
        <v>16</v>
      </c>
      <c r="O141" s="67">
        <v>2530</v>
      </c>
      <c r="P141" s="68">
        <f>Table22452368910[[#This Row],[PEMBULATAN]]*O141</f>
        <v>40480</v>
      </c>
    </row>
    <row r="142" spans="1:16" ht="39" customHeight="1" x14ac:dyDescent="0.2">
      <c r="A142" s="14"/>
      <c r="B142" s="14"/>
      <c r="C142" s="77" t="s">
        <v>794</v>
      </c>
      <c r="D142" s="82" t="s">
        <v>55</v>
      </c>
      <c r="E142" s="13">
        <v>44418</v>
      </c>
      <c r="F142" s="80" t="s">
        <v>170</v>
      </c>
      <c r="G142" s="13">
        <v>44421</v>
      </c>
      <c r="H142" s="81" t="s">
        <v>803</v>
      </c>
      <c r="I142" s="16">
        <v>116</v>
      </c>
      <c r="J142" s="16">
        <v>23</v>
      </c>
      <c r="K142" s="16">
        <v>5</v>
      </c>
      <c r="L142" s="16">
        <v>16</v>
      </c>
      <c r="M142" s="87">
        <v>3.335</v>
      </c>
      <c r="N142" s="76">
        <v>16</v>
      </c>
      <c r="O142" s="67">
        <v>2530</v>
      </c>
      <c r="P142" s="68">
        <f>Table22452368910[[#This Row],[PEMBULATAN]]*O142</f>
        <v>40480</v>
      </c>
    </row>
    <row r="143" spans="1:16" ht="39" customHeight="1" x14ac:dyDescent="0.2">
      <c r="A143" s="14"/>
      <c r="B143" s="14"/>
      <c r="C143" s="77" t="s">
        <v>795</v>
      </c>
      <c r="D143" s="82" t="s">
        <v>55</v>
      </c>
      <c r="E143" s="13">
        <v>44418</v>
      </c>
      <c r="F143" s="80" t="s">
        <v>170</v>
      </c>
      <c r="G143" s="13">
        <v>44421</v>
      </c>
      <c r="H143" s="81" t="s">
        <v>803</v>
      </c>
      <c r="I143" s="16">
        <v>78</v>
      </c>
      <c r="J143" s="16">
        <v>24</v>
      </c>
      <c r="K143" s="16">
        <v>22</v>
      </c>
      <c r="L143" s="16">
        <v>3</v>
      </c>
      <c r="M143" s="87">
        <v>10.295999999999999</v>
      </c>
      <c r="N143" s="76">
        <v>11</v>
      </c>
      <c r="O143" s="67">
        <v>2530</v>
      </c>
      <c r="P143" s="68">
        <f>Table22452368910[[#This Row],[PEMBULATAN]]*O143</f>
        <v>27830</v>
      </c>
    </row>
    <row r="144" spans="1:16" ht="39" customHeight="1" x14ac:dyDescent="0.2">
      <c r="A144" s="14"/>
      <c r="B144" s="14"/>
      <c r="C144" s="77" t="s">
        <v>796</v>
      </c>
      <c r="D144" s="82" t="s">
        <v>55</v>
      </c>
      <c r="E144" s="13">
        <v>44418</v>
      </c>
      <c r="F144" s="80" t="s">
        <v>170</v>
      </c>
      <c r="G144" s="13">
        <v>44421</v>
      </c>
      <c r="H144" s="81" t="s">
        <v>803</v>
      </c>
      <c r="I144" s="16">
        <v>45</v>
      </c>
      <c r="J144" s="16">
        <v>45</v>
      </c>
      <c r="K144" s="16">
        <v>34</v>
      </c>
      <c r="L144" s="16">
        <v>13</v>
      </c>
      <c r="M144" s="87">
        <v>17.212499999999999</v>
      </c>
      <c r="N144" s="76">
        <v>17</v>
      </c>
      <c r="O144" s="67">
        <v>2530</v>
      </c>
      <c r="P144" s="68">
        <f>Table22452368910[[#This Row],[PEMBULATAN]]*O144</f>
        <v>43010</v>
      </c>
    </row>
    <row r="145" spans="1:16" ht="39" customHeight="1" x14ac:dyDescent="0.2">
      <c r="A145" s="14"/>
      <c r="B145" s="14"/>
      <c r="C145" s="77" t="s">
        <v>797</v>
      </c>
      <c r="D145" s="82" t="s">
        <v>55</v>
      </c>
      <c r="E145" s="13">
        <v>44418</v>
      </c>
      <c r="F145" s="80" t="s">
        <v>170</v>
      </c>
      <c r="G145" s="13">
        <v>44421</v>
      </c>
      <c r="H145" s="81" t="s">
        <v>803</v>
      </c>
      <c r="I145" s="16">
        <v>45</v>
      </c>
      <c r="J145" s="16">
        <v>34</v>
      </c>
      <c r="K145" s="16">
        <v>24</v>
      </c>
      <c r="L145" s="16">
        <v>3</v>
      </c>
      <c r="M145" s="87">
        <v>9.18</v>
      </c>
      <c r="N145" s="76">
        <v>9</v>
      </c>
      <c r="O145" s="67">
        <v>2530</v>
      </c>
      <c r="P145" s="68">
        <f>Table22452368910[[#This Row],[PEMBULATAN]]*O145</f>
        <v>22770</v>
      </c>
    </row>
    <row r="146" spans="1:16" ht="39" customHeight="1" x14ac:dyDescent="0.2">
      <c r="A146" s="14"/>
      <c r="B146" s="14"/>
      <c r="C146" s="77" t="s">
        <v>798</v>
      </c>
      <c r="D146" s="82" t="s">
        <v>55</v>
      </c>
      <c r="E146" s="13">
        <v>44418</v>
      </c>
      <c r="F146" s="80" t="s">
        <v>170</v>
      </c>
      <c r="G146" s="13">
        <v>44421</v>
      </c>
      <c r="H146" s="81" t="s">
        <v>803</v>
      </c>
      <c r="I146" s="16">
        <v>132</v>
      </c>
      <c r="J146" s="16">
        <v>26</v>
      </c>
      <c r="K146" s="16">
        <v>22</v>
      </c>
      <c r="L146" s="16">
        <v>5</v>
      </c>
      <c r="M146" s="87">
        <v>18.876000000000001</v>
      </c>
      <c r="N146" s="76">
        <v>19</v>
      </c>
      <c r="O146" s="67">
        <v>2530</v>
      </c>
      <c r="P146" s="68">
        <f>Table22452368910[[#This Row],[PEMBULATAN]]*O146</f>
        <v>48070</v>
      </c>
    </row>
    <row r="147" spans="1:16" ht="39" customHeight="1" x14ac:dyDescent="0.2">
      <c r="A147" s="14"/>
      <c r="B147" s="14"/>
      <c r="C147" s="77" t="s">
        <v>799</v>
      </c>
      <c r="D147" s="82" t="s">
        <v>55</v>
      </c>
      <c r="E147" s="13">
        <v>44418</v>
      </c>
      <c r="F147" s="80" t="s">
        <v>170</v>
      </c>
      <c r="G147" s="13">
        <v>44421</v>
      </c>
      <c r="H147" s="81" t="s">
        <v>803</v>
      </c>
      <c r="I147" s="16">
        <v>80</v>
      </c>
      <c r="J147" s="16">
        <v>30</v>
      </c>
      <c r="K147" s="16">
        <v>50</v>
      </c>
      <c r="L147" s="16">
        <v>1</v>
      </c>
      <c r="M147" s="87">
        <v>30</v>
      </c>
      <c r="N147" s="76">
        <v>30</v>
      </c>
      <c r="O147" s="67">
        <v>2530</v>
      </c>
      <c r="P147" s="68">
        <f>Table22452368910[[#This Row],[PEMBULATAN]]*O147</f>
        <v>75900</v>
      </c>
    </row>
    <row r="148" spans="1:16" ht="39" customHeight="1" x14ac:dyDescent="0.2">
      <c r="A148" s="14"/>
      <c r="B148" s="14"/>
      <c r="C148" s="77" t="s">
        <v>800</v>
      </c>
      <c r="D148" s="82" t="s">
        <v>55</v>
      </c>
      <c r="E148" s="13">
        <v>44418</v>
      </c>
      <c r="F148" s="80" t="s">
        <v>170</v>
      </c>
      <c r="G148" s="13">
        <v>44421</v>
      </c>
      <c r="H148" s="81" t="s">
        <v>803</v>
      </c>
      <c r="I148" s="16">
        <v>38</v>
      </c>
      <c r="J148" s="16">
        <v>47</v>
      </c>
      <c r="K148" s="16">
        <v>30</v>
      </c>
      <c r="L148" s="16">
        <v>1</v>
      </c>
      <c r="M148" s="87">
        <v>13.395</v>
      </c>
      <c r="N148" s="76">
        <v>14</v>
      </c>
      <c r="O148" s="67">
        <v>2530</v>
      </c>
      <c r="P148" s="68">
        <f>Table22452368910[[#This Row],[PEMBULATAN]]*O148</f>
        <v>35420</v>
      </c>
    </row>
    <row r="149" spans="1:16" ht="39" customHeight="1" x14ac:dyDescent="0.2">
      <c r="A149" s="14"/>
      <c r="B149" s="14"/>
      <c r="C149" s="77" t="s">
        <v>801</v>
      </c>
      <c r="D149" s="82" t="s">
        <v>55</v>
      </c>
      <c r="E149" s="13">
        <v>44418</v>
      </c>
      <c r="F149" s="80" t="s">
        <v>170</v>
      </c>
      <c r="G149" s="13">
        <v>44421</v>
      </c>
      <c r="H149" s="81" t="s">
        <v>803</v>
      </c>
      <c r="I149" s="16">
        <v>58</v>
      </c>
      <c r="J149" s="16">
        <v>55</v>
      </c>
      <c r="K149" s="16">
        <v>30</v>
      </c>
      <c r="L149" s="16">
        <v>14</v>
      </c>
      <c r="M149" s="87">
        <v>23.925000000000001</v>
      </c>
      <c r="N149" s="76">
        <v>24</v>
      </c>
      <c r="O149" s="67">
        <v>2530</v>
      </c>
      <c r="P149" s="68">
        <f>Table22452368910[[#This Row],[PEMBULATAN]]*O149</f>
        <v>60720</v>
      </c>
    </row>
    <row r="150" spans="1:16" ht="39" customHeight="1" x14ac:dyDescent="0.2">
      <c r="A150" s="14"/>
      <c r="B150" s="14"/>
      <c r="C150" s="77" t="s">
        <v>802</v>
      </c>
      <c r="D150" s="82" t="s">
        <v>55</v>
      </c>
      <c r="E150" s="13">
        <v>44418</v>
      </c>
      <c r="F150" s="80" t="s">
        <v>170</v>
      </c>
      <c r="G150" s="13">
        <v>44421</v>
      </c>
      <c r="H150" s="81" t="s">
        <v>803</v>
      </c>
      <c r="I150" s="16">
        <v>48</v>
      </c>
      <c r="J150" s="16">
        <v>51</v>
      </c>
      <c r="K150" s="16">
        <v>90</v>
      </c>
      <c r="L150" s="16">
        <v>8</v>
      </c>
      <c r="M150" s="87">
        <v>55.08</v>
      </c>
      <c r="N150" s="76">
        <v>55</v>
      </c>
      <c r="O150" s="67">
        <v>2530</v>
      </c>
      <c r="P150" s="68">
        <f>Table22452368910[[#This Row],[PEMBULATAN]]*O150</f>
        <v>139150</v>
      </c>
    </row>
    <row r="151" spans="1:16" ht="22.5" customHeight="1" x14ac:dyDescent="0.2">
      <c r="A151" s="119" t="s">
        <v>34</v>
      </c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1"/>
      <c r="M151" s="83">
        <f>SUBTOTAL(109,Table22452368910[KG VOLUME])</f>
        <v>5027.6412500000024</v>
      </c>
      <c r="N151" s="71">
        <f>SUM(N3:N150)</f>
        <v>5269</v>
      </c>
      <c r="O151" s="122">
        <f>SUM(P3:P150)</f>
        <v>13330570</v>
      </c>
      <c r="P151" s="123"/>
    </row>
    <row r="152" spans="1:16" ht="22.5" customHeight="1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9"/>
      <c r="N152" s="91" t="s">
        <v>57</v>
      </c>
      <c r="O152" s="90"/>
      <c r="P152" s="90">
        <f>O151*10%</f>
        <v>1333057</v>
      </c>
    </row>
    <row r="153" spans="1:16" x14ac:dyDescent="0.2">
      <c r="A153" s="11"/>
      <c r="B153" s="59" t="s">
        <v>48</v>
      </c>
      <c r="C153" s="58"/>
      <c r="D153" s="60" t="s">
        <v>49</v>
      </c>
      <c r="H153" s="66"/>
      <c r="N153" s="65" t="s">
        <v>35</v>
      </c>
      <c r="P153" s="72">
        <f>O151*1%</f>
        <v>133305.70000000001</v>
      </c>
    </row>
    <row r="154" spans="1:16" x14ac:dyDescent="0.2">
      <c r="A154" s="11"/>
      <c r="H154" s="66"/>
      <c r="N154" s="65" t="s">
        <v>36</v>
      </c>
      <c r="P154" s="74">
        <v>0</v>
      </c>
    </row>
    <row r="155" spans="1:16" ht="15.75" thickBot="1" x14ac:dyDescent="0.25">
      <c r="A155" s="11"/>
      <c r="H155" s="66"/>
      <c r="N155" s="65" t="s">
        <v>37</v>
      </c>
      <c r="P155" s="74">
        <v>0</v>
      </c>
    </row>
    <row r="156" spans="1:16" x14ac:dyDescent="0.2">
      <c r="A156" s="11"/>
      <c r="H156" s="66"/>
      <c r="N156" s="69" t="s">
        <v>38</v>
      </c>
      <c r="O156" s="70"/>
      <c r="P156" s="73">
        <f>O151-P152+P153</f>
        <v>12130818.699999999</v>
      </c>
    </row>
    <row r="157" spans="1:16" x14ac:dyDescent="0.2">
      <c r="B157" s="59"/>
      <c r="C157" s="58"/>
      <c r="D157" s="60"/>
    </row>
    <row r="159" spans="1:16" x14ac:dyDescent="0.2">
      <c r="A159" s="11"/>
      <c r="H159" s="66"/>
      <c r="P159" s="75"/>
    </row>
    <row r="160" spans="1:16" x14ac:dyDescent="0.2">
      <c r="A160" s="11"/>
      <c r="H160" s="66"/>
      <c r="O160" s="61"/>
      <c r="P160" s="75"/>
    </row>
    <row r="161" spans="1:16" s="3" customFormat="1" x14ac:dyDescent="0.25">
      <c r="A161" s="11"/>
      <c r="B161" s="2"/>
      <c r="C161" s="2"/>
      <c r="E161" s="12"/>
      <c r="H161" s="66"/>
      <c r="N161" s="15"/>
      <c r="O161" s="15"/>
      <c r="P161" s="15"/>
    </row>
    <row r="162" spans="1:16" s="3" customFormat="1" x14ac:dyDescent="0.25">
      <c r="A162" s="11"/>
      <c r="B162" s="2"/>
      <c r="C162" s="2"/>
      <c r="E162" s="12"/>
      <c r="H162" s="66"/>
      <c r="N162" s="15"/>
      <c r="O162" s="15"/>
      <c r="P162" s="15"/>
    </row>
    <row r="163" spans="1:16" s="3" customFormat="1" x14ac:dyDescent="0.25">
      <c r="A163" s="11"/>
      <c r="B163" s="2"/>
      <c r="C163" s="2"/>
      <c r="E163" s="12"/>
      <c r="H163" s="66"/>
      <c r="N163" s="15"/>
      <c r="O163" s="15"/>
      <c r="P163" s="15"/>
    </row>
    <row r="164" spans="1:16" s="3" customFormat="1" x14ac:dyDescent="0.25">
      <c r="A164" s="11"/>
      <c r="B164" s="2"/>
      <c r="C164" s="2"/>
      <c r="E164" s="12"/>
      <c r="H164" s="66"/>
      <c r="N164" s="15"/>
      <c r="O164" s="15"/>
      <c r="P164" s="15"/>
    </row>
    <row r="165" spans="1:16" s="3" customFormat="1" x14ac:dyDescent="0.25">
      <c r="A165" s="11"/>
      <c r="B165" s="2"/>
      <c r="C165" s="2"/>
      <c r="E165" s="12"/>
      <c r="H165" s="66"/>
      <c r="N165" s="15"/>
      <c r="O165" s="15"/>
      <c r="P165" s="15"/>
    </row>
    <row r="166" spans="1:16" s="3" customFormat="1" x14ac:dyDescent="0.25">
      <c r="A166" s="11"/>
      <c r="B166" s="2"/>
      <c r="C166" s="2"/>
      <c r="E166" s="12"/>
      <c r="H166" s="66"/>
      <c r="N166" s="15"/>
      <c r="O166" s="15"/>
      <c r="P166" s="15"/>
    </row>
    <row r="167" spans="1:16" s="3" customFormat="1" x14ac:dyDescent="0.25">
      <c r="A167" s="11"/>
      <c r="B167" s="2"/>
      <c r="C167" s="2"/>
      <c r="E167" s="12"/>
      <c r="H167" s="66"/>
      <c r="N167" s="15"/>
      <c r="O167" s="15"/>
      <c r="P167" s="15"/>
    </row>
    <row r="168" spans="1:16" s="3" customFormat="1" x14ac:dyDescent="0.25">
      <c r="A168" s="11"/>
      <c r="B168" s="2"/>
      <c r="C168" s="2"/>
      <c r="E168" s="12"/>
      <c r="H168" s="66"/>
      <c r="N168" s="15"/>
      <c r="O168" s="15"/>
      <c r="P168" s="15"/>
    </row>
    <row r="169" spans="1:16" s="3" customFormat="1" x14ac:dyDescent="0.25">
      <c r="A169" s="11"/>
      <c r="B169" s="2"/>
      <c r="C169" s="2"/>
      <c r="E169" s="12"/>
      <c r="H169" s="66"/>
      <c r="N169" s="15"/>
      <c r="O169" s="15"/>
      <c r="P169" s="15"/>
    </row>
    <row r="170" spans="1:16" s="3" customFormat="1" x14ac:dyDescent="0.25">
      <c r="A170" s="11"/>
      <c r="B170" s="2"/>
      <c r="C170" s="2"/>
      <c r="E170" s="12"/>
      <c r="H170" s="66"/>
      <c r="N170" s="15"/>
      <c r="O170" s="15"/>
      <c r="P170" s="15"/>
    </row>
    <row r="171" spans="1:16" s="3" customFormat="1" x14ac:dyDescent="0.25">
      <c r="A171" s="11"/>
      <c r="B171" s="2"/>
      <c r="C171" s="2"/>
      <c r="E171" s="12"/>
      <c r="H171" s="66"/>
      <c r="N171" s="15"/>
      <c r="O171" s="15"/>
      <c r="P171" s="15"/>
    </row>
    <row r="172" spans="1:16" s="3" customFormat="1" x14ac:dyDescent="0.25">
      <c r="A172" s="11"/>
      <c r="B172" s="2"/>
      <c r="C172" s="2"/>
      <c r="E172" s="12"/>
      <c r="H172" s="66"/>
      <c r="N172" s="15"/>
      <c r="O172" s="15"/>
      <c r="P172" s="15"/>
    </row>
  </sheetData>
  <mergeCells count="3">
    <mergeCell ref="A3:A4"/>
    <mergeCell ref="A151:L151"/>
    <mergeCell ref="O151:P151"/>
  </mergeCells>
  <conditionalFormatting sqref="B3">
    <cfRule type="duplicateValues" dxfId="263" priority="2"/>
  </conditionalFormatting>
  <conditionalFormatting sqref="B4:B113">
    <cfRule type="duplicateValues" dxfId="262" priority="1"/>
  </conditionalFormatting>
  <conditionalFormatting sqref="B114:B150">
    <cfRule type="duplicateValues" dxfId="261" priority="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011_Sicepat</vt:lpstr>
      <vt:lpstr>BKI032210028951</vt:lpstr>
      <vt:lpstr>BKI032210029553</vt:lpstr>
      <vt:lpstr>BKI032210029256</vt:lpstr>
      <vt:lpstr>BKI032210029660</vt:lpstr>
      <vt:lpstr>BKI032210029918</vt:lpstr>
      <vt:lpstr>BKI032210029926</vt:lpstr>
      <vt:lpstr>BKI032210029959</vt:lpstr>
      <vt:lpstr>BKI032210029934</vt:lpstr>
      <vt:lpstr>BKI032210029900</vt:lpstr>
      <vt:lpstr>BKI032210029942</vt:lpstr>
      <vt:lpstr>BKI032210030403</vt:lpstr>
      <vt:lpstr>BKI032210030353</vt:lpstr>
      <vt:lpstr>BKI032210030395</vt:lpstr>
      <vt:lpstr>BKI032210030346</vt:lpstr>
      <vt:lpstr>BKI032210030387</vt:lpstr>
      <vt:lpstr>BKI032210029892</vt:lpstr>
      <vt:lpstr>BKI032210030379</vt:lpstr>
      <vt:lpstr>BKI032210030338</vt:lpstr>
      <vt:lpstr>BKI032210030361</vt:lpstr>
      <vt:lpstr>BKI032210030825</vt:lpstr>
      <vt:lpstr>BKI032210030809</vt:lpstr>
      <vt:lpstr>BKI032210030866</vt:lpstr>
      <vt:lpstr>'011_Sicepat'!Print_Titles</vt:lpstr>
      <vt:lpstr>BKI032210028951!Print_Titles</vt:lpstr>
      <vt:lpstr>BKI032210029256!Print_Titles</vt:lpstr>
      <vt:lpstr>BKI032210029553!Print_Titles</vt:lpstr>
      <vt:lpstr>BKI032210029660!Print_Titles</vt:lpstr>
      <vt:lpstr>BKI032210029892!Print_Titles</vt:lpstr>
      <vt:lpstr>BKI032210029900!Print_Titles</vt:lpstr>
      <vt:lpstr>BKI032210029918!Print_Titles</vt:lpstr>
      <vt:lpstr>BKI032210029926!Print_Titles</vt:lpstr>
      <vt:lpstr>BKI032210029934!Print_Titles</vt:lpstr>
      <vt:lpstr>BKI032210029942!Print_Titles</vt:lpstr>
      <vt:lpstr>BKI032210029959!Print_Titles</vt:lpstr>
      <vt:lpstr>BKI032210030338!Print_Titles</vt:lpstr>
      <vt:lpstr>BKI032210030346!Print_Titles</vt:lpstr>
      <vt:lpstr>BKI032210030353!Print_Titles</vt:lpstr>
      <vt:lpstr>BKI032210030361!Print_Titles</vt:lpstr>
      <vt:lpstr>BKI032210030379!Print_Titles</vt:lpstr>
      <vt:lpstr>BKI032210030387!Print_Titles</vt:lpstr>
      <vt:lpstr>BKI032210030395!Print_Titles</vt:lpstr>
      <vt:lpstr>BKI032210030403!Print_Titles</vt:lpstr>
      <vt:lpstr>BKI032210030809!Print_Titles</vt:lpstr>
      <vt:lpstr>BKI032210030825!Print_Titles</vt:lpstr>
      <vt:lpstr>BKI032210030866!Print_Titles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2021-08-31T10:22:16Z</cp:lastPrinted>
  <dcterms:created xsi:type="dcterms:W3CDTF">2021-07-02T11:08:00Z</dcterms:created>
  <dcterms:modified xsi:type="dcterms:W3CDTF">2021-09-13T08:15:00Z</dcterms:modified>
</cp:coreProperties>
</file>